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datadisk\Archiv_vypálit\1552_Hodonín-skoly\01_Skola_Ocovska\Rozpočty\Rozpočty_20_08_18\"/>
    </mc:Choice>
  </mc:AlternateContent>
  <bookViews>
    <workbookView xWindow="0" yWindow="0" windowWidth="0" windowHeight="0"/>
  </bookViews>
  <sheets>
    <sheet name="Rekapitulace stavby" sheetId="1" r:id="rId1"/>
    <sheet name="04 - Rozpočet mobiliáře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'04 - Rozpočet mobiliáře'!$C$129:$L$167</definedName>
    <definedName name="_xlnm.Print_Area" localSheetId="1">'04 - Rozpočet mobiliáře'!$C$4:$K$76,'04 - Rozpočet mobiliáře'!$C$82:$K$109,'04 - Rozpočet mobiliáře'!$C$115:$L$167</definedName>
    <definedName name="_xlnm.Print_Titles" localSheetId="1">'04 - Rozpočet mobiliáře'!$129:$129</definedName>
  </definedNames>
  <calcPr/>
</workbook>
</file>

<file path=xl/calcChain.xml><?xml version="1.0" encoding="utf-8"?>
<calcChain xmlns="http://schemas.openxmlformats.org/spreadsheetml/2006/main">
  <c i="2" l="1" r="K43"/>
  <c r="K42"/>
  <c i="1" r="BA96"/>
  <c i="2" r="K41"/>
  <c i="1" r="AZ96"/>
  <c i="2" r="BI167"/>
  <c r="BH167"/>
  <c r="BG167"/>
  <c r="BF167"/>
  <c r="X167"/>
  <c r="V167"/>
  <c r="T167"/>
  <c r="P167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J127"/>
  <c r="J126"/>
  <c r="F126"/>
  <c r="F124"/>
  <c r="E122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4"/>
  <c r="J93"/>
  <c r="F93"/>
  <c r="F91"/>
  <c r="E89"/>
  <c r="J20"/>
  <c r="E20"/>
  <c r="F127"/>
  <c r="J19"/>
  <c r="J14"/>
  <c r="J124"/>
  <c r="E7"/>
  <c r="E118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R167"/>
  <c r="R165"/>
  <c r="Q165"/>
  <c r="Q161"/>
  <c r="R159"/>
  <c r="Q159"/>
  <c r="Q156"/>
  <c r="Q154"/>
  <c r="R152"/>
  <c r="Q150"/>
  <c r="R148"/>
  <c r="R147"/>
  <c r="R143"/>
  <c r="R141"/>
  <c r="R137"/>
  <c r="R135"/>
  <c r="R133"/>
  <c r="Q167"/>
  <c r="R163"/>
  <c r="Q163"/>
  <c r="R161"/>
  <c r="R158"/>
  <c r="Q158"/>
  <c r="R156"/>
  <c r="R154"/>
  <c r="Q152"/>
  <c r="R150"/>
  <c r="Q148"/>
  <c r="Q145"/>
  <c r="Q131"/>
  <c r="Q147"/>
  <c r="R145"/>
  <c r="Q139"/>
  <c r="Q133"/>
  <c i="1" r="AU95"/>
  <c i="2" r="BK165"/>
  <c r="Q143"/>
  <c r="Q141"/>
  <c r="R139"/>
  <c r="Q137"/>
  <c r="Q135"/>
  <c r="R131"/>
  <c r="BK150"/>
  <c r="K145"/>
  <c r="BE145"/>
  <c r="K137"/>
  <c r="BE137"/>
  <c r="K165"/>
  <c r="BE165"/>
  <c r="K158"/>
  <c r="BE158"/>
  <c r="BK152"/>
  <c r="K147"/>
  <c r="BE147"/>
  <c r="BK135"/>
  <c r="BK167"/>
  <c r="K163"/>
  <c r="BE163"/>
  <c r="K159"/>
  <c r="BE159"/>
  <c r="BK154"/>
  <c r="BK143"/>
  <c r="BK139"/>
  <c r="K131"/>
  <c r="BE131"/>
  <c r="BK161"/>
  <c r="K156"/>
  <c r="BE156"/>
  <c r="K148"/>
  <c r="BE148"/>
  <c r="BK141"/>
  <c r="BK133"/>
  <c l="1" r="T130"/>
  <c i="1" r="AW96"/>
  <c i="2" r="V130"/>
  <c r="X130"/>
  <c r="Q130"/>
  <c r="I98"/>
  <c r="K33"/>
  <c i="1" r="AS96"/>
  <c i="2" r="R130"/>
  <c r="J98"/>
  <c r="K34"/>
  <c i="1" r="AT96"/>
  <c i="2" r="E85"/>
  <c r="J91"/>
  <c r="F94"/>
  <c r="F40"/>
  <c i="1" r="BC96"/>
  <c r="BC95"/>
  <c r="AY95"/>
  <c i="2" r="F42"/>
  <c i="1" r="BE96"/>
  <c r="BE95"/>
  <c r="BA95"/>
  <c r="AW95"/>
  <c r="AW94"/>
  <c r="AS95"/>
  <c r="AS94"/>
  <c r="AK27"/>
  <c i="2" r="K135"/>
  <c r="BE135"/>
  <c r="K141"/>
  <c r="BE141"/>
  <c r="BK145"/>
  <c r="BK131"/>
  <c r="BK137"/>
  <c r="BK147"/>
  <c r="K150"/>
  <c r="BE150"/>
  <c r="K154"/>
  <c r="BE154"/>
  <c r="BK158"/>
  <c r="K161"/>
  <c r="BE161"/>
  <c r="K167"/>
  <c r="BE167"/>
  <c r="F41"/>
  <c i="1" r="BD96"/>
  <c r="BD95"/>
  <c r="BD94"/>
  <c r="W36"/>
  <c i="2" r="F43"/>
  <c i="1" r="BF96"/>
  <c r="BF95"/>
  <c r="BF94"/>
  <c r="W38"/>
  <c i="2" r="K40"/>
  <c i="1" r="AY96"/>
  <c i="2" r="K143"/>
  <c r="BE143"/>
  <c i="1" r="AU94"/>
  <c i="2" r="K133"/>
  <c r="BE133"/>
  <c r="K139"/>
  <c r="BE139"/>
  <c r="BK148"/>
  <c r="K152"/>
  <c r="BE152"/>
  <c r="BK156"/>
  <c r="BK159"/>
  <c i="1" r="AT95"/>
  <c r="AT94"/>
  <c r="AK28"/>
  <c i="2" r="BK163"/>
  <c l="1" r="BK130"/>
  <c r="K130"/>
  <c r="K98"/>
  <c i="1" r="BC94"/>
  <c r="W35"/>
  <c r="AZ95"/>
  <c r="AZ94"/>
  <c r="BE94"/>
  <c r="BA94"/>
  <c i="2" l="1" r="K32"/>
  <c i="1" r="W37"/>
  <c r="AY94"/>
  <c r="AK35"/>
  <c i="2" l="1" r="K107"/>
  <c r="K101"/>
  <c r="K35"/>
  <c r="K36"/>
  <c i="1" r="AG96"/>
  <c i="2" l="1" r="BE107"/>
  <c i="1" r="AG95"/>
  <c r="AG94"/>
  <c i="2" r="K109"/>
  <c r="F39"/>
  <c i="1" r="BB96"/>
  <c r="BB95"/>
  <c r="BB94"/>
  <c l="1" r="AX94"/>
  <c r="AX95"/>
  <c r="AV95"/>
  <c r="AN95"/>
  <c r="AG99"/>
  <c r="CD99"/>
  <c r="AK26"/>
  <c i="2" r="K39"/>
  <c i="1" r="AX96"/>
  <c r="AV96"/>
  <c r="AG102"/>
  <c r="AG100"/>
  <c r="CD100"/>
  <c r="AG101"/>
  <c l="1" r="CD101"/>
  <c r="CD102"/>
  <c i="2" r="K45"/>
  <c i="1" r="AN96"/>
  <c r="W34"/>
  <c r="AG98"/>
  <c r="AK29"/>
  <c r="AV99"/>
  <c r="BY99"/>
  <c r="AV94"/>
  <c r="AN94"/>
  <c r="AV102"/>
  <c r="BY102"/>
  <c r="AV101"/>
  <c r="BY101"/>
  <c r="AV100"/>
  <c r="BY100"/>
  <c l="1" r="AG104"/>
  <c r="AK34"/>
  <c r="AK31"/>
  <c r="AN102"/>
  <c r="AN101"/>
  <c r="AN99"/>
  <c r="AN100"/>
  <c l="1" r="AK40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<sst xmlns="http://schemas.openxmlformats.org/spreadsheetml/2006/main">
  <si>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</si>
  <si>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</si>
  <si>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</si>
  <si>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</si>
  <si>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</si>
  <si>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</si>
  <si>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{5bbc02f4-eab7-4ec8-ae4a-4f8512ce4ff8}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</si>
  <si>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</si>
  <si>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</si>
  <si>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</si>
  <si>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</si>
  <si>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</si>
  <si>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</si>
  <si>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</si>
  <si>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</si>
  <si>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1552-1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</si>
  <si>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</si>
  <si>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</si>
  <si>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Hodonín-ZŠ Očovská</t>
  </si>
  <si>
    <t>KSO:</t>
  </si>
  <si>
    <t>823</t>
  </si>
  <si>
    <t>CC-CZ:</t>
  </si>
  <si>
    <t>2</t>
  </si>
  <si>
    <t>Místo:</t>
  </si>
  <si>
    <t>Hodonín, ZŠ Očovská</t>
  </si>
  <si>
    <t>Datum:</t>
  </si>
  <si>
    <t>24. 1. 2020</t>
  </si>
  <si>
    <t>CZ-CPV:</t>
  </si>
  <si>
    <t>44000000-0</t>
  </si>
  <si>
    <t>CZ-CPA:</t>
  </si>
  <si>
    <t>42</t>
  </si>
  <si>
    <t>Zadavatel:</t>
  </si>
  <si>
    <t>IČ:</t>
  </si>
  <si>
    <t>00284891</t>
  </si>
  <si>
    <t>Město Hodonín, Národní třída 373/25,695 01 Hodonín</t>
  </si>
  <si>
    <t>DIČ:</t>
  </si>
  <si>
    <t>CZ699001303</t>
  </si>
  <si>
    <t>Uchazeč:</t>
  </si>
  <si>
    <t>Vyplň údaj</t>
  </si>
  <si>
    <t>Projektant:</t>
  </si>
  <si>
    <t>Ing.Jana Janíková, Ing.Denisa Hrubanová PhD.</t>
  </si>
  <si>
    <t>Zpracovatel:</t>
  </si>
  <si>
    <t>46344535</t>
  </si>
  <si>
    <t>ZaKT Brno, Ponávka 2, 60200 Brno</t>
  </si>
  <si>
    <t>CTZ46344535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</si>
  <si>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</si>
  <si>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</si>
  <si>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</si>
  <si>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</si>
  <si>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</si>
  <si>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</si>
  <si>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</si>
  <si>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</si>
  <si>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</si>
  <si>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</si>
  <si>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</si>
  <si>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</si>
  <si>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</si>
  <si>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</si>
  <si>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</si>
  <si>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</si>
  <si>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</si>
  <si>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</si>
  <si>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</si>
  <si>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</si>
  <si>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</si>
  <si>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</si>
  <si>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</si>
  <si>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</si>
  <si>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</si>
  <si>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</si>
  <si>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</si>
  <si>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</si>
  <si>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</si>
  <si>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</si>
  <si>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</si>
  <si>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</si>
  <si>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</si>
  <si>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</si>
  <si>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</si>
  <si>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</si>
  <si>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</si>
  <si>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</si>
  <si>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</si>
  <si>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</si>
  <si>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</si>
  <si>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</si>
  <si>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</si>
  <si>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</si>
  <si>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</si>
  <si>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</si>
  <si>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</si>
  <si>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</si>
  <si>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</si>
  <si>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</si>
  <si>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</si>
  <si>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</si>
  <si>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01</t>
  </si>
  <si>
    <t>Učíme se hrou</t>
  </si>
  <si>
    <t>STA</t>
  </si>
  <si>
    <t>1</t>
  </si>
  <si>
    <t>{08d29254-4972-4306-b27e-1bdb26279750}</t>
  </si>
  <si>
    <t>/</t>
  </si>
  <si>
    <t>04</t>
  </si>
  <si>
    <t>Rozpočet mobiliáře</t>
  </si>
  <si>
    <t>Soupis</t>
  </si>
  <si>
    <t>{2a9317d8-18b6-4b15-bd70-8046a9f6e018}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</si>
  <si>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</si>
  <si>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</si>
  <si>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</si>
  <si>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</si>
  <si>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</si>
  <si>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</si>
  <si>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</si>
  <si>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</si>
  <si>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</si>
  <si>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</si>
  <si>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</si>
  <si>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Učíme se hrou</t>
  </si>
  <si>
    <t>Soupis:</t>
  </si>
  <si>
    <t>04 - Rozpočet mobiliáře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</si>
  <si>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</si>
  <si>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</si>
  <si>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</si>
  <si>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</si>
  <si>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</si>
  <si>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</si>
  <si>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</si>
  <si>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</si>
  <si>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</si>
  <si>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</si>
  <si>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</si>
  <si>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</si>
  <si>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</si>
  <si>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</si>
  <si>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</si>
  <si>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</si>
  <si>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</si>
  <si>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</si>
  <si>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</si>
  <si>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</si>
  <si>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</si>
  <si>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</si>
  <si>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</si>
  <si>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</si>
  <si>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</si>
  <si>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</si>
  <si>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</si>
  <si>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</si>
  <si>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</si>
  <si>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</si>
  <si>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</si>
  <si>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</si>
  <si>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</si>
  <si>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</si>
  <si>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</si>
  <si>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M1</t>
  </si>
  <si>
    <t xml:space="preserve">Sud na dešťovou vodu </t>
  </si>
  <si>
    <t>kus</t>
  </si>
  <si>
    <t>8</t>
  </si>
  <si>
    <t>ROZPOCET</t>
  </si>
  <si>
    <t>4</t>
  </si>
  <si>
    <t>-878694945</t>
  </si>
  <si>
    <t>P</t>
  </si>
  <si>
    <t>Poznámka k položce:_x000d_
plastový zelený kulatý sud na dešťovou vodu 200 l s kohoutem, součástí je podstavec</t>
  </si>
  <si>
    <t>M2</t>
  </si>
  <si>
    <t>Tabule na kreslení, dodávka včetně montáže, přírodní materiál</t>
  </si>
  <si>
    <t>-1988221425</t>
  </si>
  <si>
    <t xml:space="preserve">Poznámka k položce:_x000d_
Tabule je natřena snadno omyvatelnou vrstvou. Vyrobena je z vysoce kvalitního akátového dřeva - přírodní materiál._x000d_
Aktivity: rozvoj kreativity, zábava_x000d_
Rozměry:,9 x 0,4 x 2,6 m_x000d_
Věková skupina: 2 - neomezeno_x000d_
Dopadová plocha: 0 m²_x000d_
Povolená výška pádu: 0_x000d_
</t>
  </si>
  <si>
    <t>3</t>
  </si>
  <si>
    <t>M3</t>
  </si>
  <si>
    <t>Interaktivní tabule, dodávka včetně montáže, přírodní materiál</t>
  </si>
  <si>
    <t>600310987</t>
  </si>
  <si>
    <t xml:space="preserve">Poznámka k položce:_x000d_
Materiál: akátové dřevo - přírodní materiál_x000d_
Aktivity: získávání vědomostí_x000d_
Zaměření: rozvoj logického myšlení_x000d_
Rozměry: 1,2 x 0,3 x 1,6 m_x000d_
Věková skupina: 3 - 15 let_x000d_
Dopadová plocha: 0_x000d_
Povolená výška pádu: 0_x000d_
</t>
  </si>
  <si>
    <t>M4</t>
  </si>
  <si>
    <t>Tichá pošta, dodávka včetně montáže, přírodní materiál</t>
  </si>
  <si>
    <t>802615949</t>
  </si>
  <si>
    <t xml:space="preserve">Poznámka k položce:_x000d_
Rozvoj smyslového vnímání, akátové dřevo - přírodní materiál_x000d_
Rozměry: 4 x 4 x 1 m_x000d_
Věková skupina: 3 – 12 let_x000d_
Dopadová plocha: 0_x000d_
Povolená výška pádu: 0_x000d_
</t>
  </si>
  <si>
    <t>5</t>
  </si>
  <si>
    <t>M5</t>
  </si>
  <si>
    <t>Dřevěný dalekohled, dodávka včetně montáže, přírodní materiál</t>
  </si>
  <si>
    <t>319349566</t>
  </si>
  <si>
    <t xml:space="preserve">Poznámka k položce:_x000d_
Aktivity: hra, zábava, akátové dřevo - přírodní materiál_x000d_
Zaměření: rozvoj smyslového vnímání_x000d_
Rozměry: 2 x 0,5 x 1 m_x000d_
Věková skupina: 3 - 12_x000d_
Dopadová plocha: 0_x000d_
Povolená výška pádu: 0_x000d_
</t>
  </si>
  <si>
    <t>6</t>
  </si>
  <si>
    <t>M6</t>
  </si>
  <si>
    <t xml:space="preserve">Vodní hrátky,  dodávka včetně montážee, přírodní materiál</t>
  </si>
  <si>
    <t>-1799015307</t>
  </si>
  <si>
    <t xml:space="preserve">Poznámka k položce:_x000d_
Vodní prvek z akátového dřeva - přírodní materiál_x000d_
 Aktivity: rozvoj kreativity, šikovnosti, zábava_x000d_
Rozměry: 5 x 3 m_x000d_
Věková skupina: 2 - 15_x000d_
Dopadová plocha: 0 m²_x000d_
Povolená výška pádu: 0_x000d_
</t>
  </si>
  <si>
    <t>7</t>
  </si>
  <si>
    <t>M7</t>
  </si>
  <si>
    <t xml:space="preserve">Písková laboratoř,  dodávka včetně montáže, přírodní materiál</t>
  </si>
  <si>
    <t>654333376</t>
  </si>
  <si>
    <t xml:space="preserve">Poznámka k položce:_x000d_
Písková laboratoř umožňuje dětem prozkoumat a poznat vlastnosti sypkých materiálů - děti manipulují s pískem pomocí kbelíčku a zdvihadla, spouštějí písek po skluzu, přes trychtýř a písečný mlýnek zpět do pískoviště - přírodní materiál_x000d_
Aktivity: rozvoj kreativity, šikovnosti_x000d_
Rozměry: 2 x 2 m_x000d_
Věková skupina: 2 - 7_x000d_
Dopadová plocha: 0 m²_x000d_
Povolená výška pádu: 0_x000d_
Materiál: akátové dřevo_x000d_
</t>
  </si>
  <si>
    <t>M8</t>
  </si>
  <si>
    <t xml:space="preserve">Venkovní dendrofón,  dodávka včetně montáže, přírodní materiál</t>
  </si>
  <si>
    <t>2071541626</t>
  </si>
  <si>
    <t xml:space="preserve">Poznámka k položce:_x000d_
Rozměry: 1,5 x 0,6 x 2 m_x000d_
Věková skupina: 1 - neomezeno_x000d_
Dopadová plocha: 0 m²_x000d_
Povolená výška pádu: 0_x000d_
Různé typy dřeva - přírodní materiál_x000d_
</t>
  </si>
  <si>
    <t>9</t>
  </si>
  <si>
    <t>M9</t>
  </si>
  <si>
    <t xml:space="preserve">Vrbová stavba - 3x vrbové tee-pee,  dodávka včetně montáže, přírodní materiál</t>
  </si>
  <si>
    <t>komplet</t>
  </si>
  <si>
    <t>597345872</t>
  </si>
  <si>
    <t>10</t>
  </si>
  <si>
    <t>M10</t>
  </si>
  <si>
    <t>Zastínění - stínící plachty + nosné sloupky, přírodní materiál, instalace podle potřeby pracovníky školy</t>
  </si>
  <si>
    <t>-43094541</t>
  </si>
  <si>
    <t xml:space="preserve">Poznámka k položce:_x000d_
Stínící zahradní plachta TROJÚHELNÍK 3,6m – sestavit do celku, 3x plachta, 4 sloupky_x000d_
Praktická stínící plachta o velikosti 3,6x3,6x3,6m. Plachta je chráněna lehkou impregnací, která ochrání před mírným deštěm. Součástí balení jsou i lana s kovovými oky pro uchycení._x000d_
Technické údaje:_x000d_
•	šířka výrobku: 360 cm_x000d_
•	délka výrobku: 360 cm_x000d_
•	hmotnost: 9 kg_x000d_
•	materiál plachty: polyester 160g/m2_x000d_
•	barva plachty: béžová_x000d_
•	rozměr balení: 45x37x7cm_x000d_
•	materiál balení: PVC taška na zip_x000d_
•	odolnost proti dešti: lehká impregnace_x000d_
Sloupky z akátové kulatiny - 4 kusy_x000d_
</t>
  </si>
  <si>
    <t>11</t>
  </si>
  <si>
    <t>M11</t>
  </si>
  <si>
    <t>Srážkoměr</t>
  </si>
  <si>
    <t>-867565595</t>
  </si>
  <si>
    <t>Poznámka k položce:_x000d_
Plastový, velký průměr pro přesné měření srážek. Velmi dobrá čitelnost i pro malé množství srážek. Odnímatelné víčko (proti výparu), držák pro umístění přímo na zem nebo k jiné instalaci. Ve výbavě není stojan. Technické parametry Rozsah měření: 0 - 70 mm/m2 Rozměry: výška 310 mm, průměr 121 mm Hmotnost: 391 g</t>
  </si>
  <si>
    <t>12</t>
  </si>
  <si>
    <t>M12</t>
  </si>
  <si>
    <t>Minimo maximální teploměr</t>
  </si>
  <si>
    <t>31033331</t>
  </si>
  <si>
    <t>Poznámka k položce:_x000d_
Kapalinový teploměr s označením max-min teploty. Mezi kapilárami je tlačítko, které ruší označení naměřených teplot. Vyrobeno z šedého plastu. Kapilára bez rtuti._x000d_
Technické informace:_x000d_
•	Rozsah měření teploty: -40 °C až +50 °C_x000d_
•	Rozměry: 230 x 79 mm_x000d_
•	Hmotnost: 120 g</t>
  </si>
  <si>
    <t>13</t>
  </si>
  <si>
    <t>M13</t>
  </si>
  <si>
    <t>Mechanický barometr na zavěšení</t>
  </si>
  <si>
    <t>1777137136</t>
  </si>
  <si>
    <t>Poznámka k položce:_x000d_
Technické parametry_x000d_
•	Šířka: 35 mm_x000d_
•	Výška: 113 mm_x000d_
•	Průměr přístroje: 102 mm_x000d_
•	Hmotnost: 74 g</t>
  </si>
  <si>
    <t>14</t>
  </si>
  <si>
    <t>M14</t>
  </si>
  <si>
    <t>Meteorologická budka, přírodní materiál, instalace podle potřeby v rámci výuky</t>
  </si>
  <si>
    <t>-24509743</t>
  </si>
  <si>
    <t xml:space="preserve">Poznámka k položce:_x000d_
Přibližné vnitřní rozměry meteorologické budky jsou: 35 x 30 x 35 cm (š, h, v)._x000d_
Součástí příslušenství je kovový stojan, ukotvitelný do země pomocí ocelových lan potažených plastem.Budka vyrobena ze dřeva._x000d_
</t>
  </si>
  <si>
    <t>M15</t>
  </si>
  <si>
    <t>Lupa</t>
  </si>
  <si>
    <t>1925029554</t>
  </si>
  <si>
    <t>16</t>
  </si>
  <si>
    <t>M16</t>
  </si>
  <si>
    <t>Měkká pinzeta</t>
  </si>
  <si>
    <t>2118094108</t>
  </si>
  <si>
    <t>Poznámka k položce:_x000d_
entomologická měkká pinzeta</t>
  </si>
  <si>
    <t>17</t>
  </si>
  <si>
    <t>M17</t>
  </si>
  <si>
    <t>Exhaustor na lov hmyzu</t>
  </si>
  <si>
    <t>-807061649</t>
  </si>
  <si>
    <t>Poznámka k položce:_x000d_
plexiglas průměr 2,6 cm, gumové zátky, průhledná hadice</t>
  </si>
  <si>
    <t>18</t>
  </si>
  <si>
    <t>M18</t>
  </si>
  <si>
    <t>Ptačí budka - stavebnice, přírodní materiál, sestaví děti v rámci výuky</t>
  </si>
  <si>
    <t>1172172298</t>
  </si>
  <si>
    <t>Poznámka k položce:_x000d_
Stavebnice dřevěné ptačí budky pro brhlíky, lejsky a rehky s vletovým otvorem o rozměrech 30×45 mm (včetně montážního materiálu a přírodního lněného oleje)</t>
  </si>
  <si>
    <t>19</t>
  </si>
  <si>
    <t>M20</t>
  </si>
  <si>
    <t>Mlžítko rámové, betonové patky, protiskluzový pryžový podklad, dodávka včetně montáže, bez přípojky vody</t>
  </si>
  <si>
    <t>-715550633</t>
  </si>
  <si>
    <t>Poznámka k položce:_x000d_
bude připojeno na místní zdroj vody</t>
  </si>
  <si>
    <t>20</t>
  </si>
  <si>
    <t>M21</t>
  </si>
  <si>
    <t>Pamětní deska</t>
  </si>
  <si>
    <t>-1947155465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</si>
</sst>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9" fillId="0" borderId="14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4" fontId="25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19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166" fontId="12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12" fillId="0" borderId="20" xfId="0" applyFont="1" applyBorder="1" applyAlignment="1" applyProtection="1">
      <alignment horizontal="center" vertical="center"/>
    </xf>
    <xf numFmtId="4" fontId="1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2" fillId="0" borderId="20" xfId="0" applyNumberFormat="1" applyFont="1" applyBorder="1" applyAlignment="1" applyProtection="1">
      <alignment vertical="center"/>
    </xf>
    <xf numFmtId="166" fontId="1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5</v>
      </c>
      <c r="BV1" s="10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1" t="s">
        <v>7</v>
      </c>
      <c r="BT2" s="11" t="s">
        <v>8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s="1" customFormat="1" ht="24.96" customHeight="1">
      <c r="B4" s="15"/>
      <c r="C4" s="16"/>
      <c r="D4" s="17" t="s">
        <v>10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11</v>
      </c>
      <c r="BG4" s="19" t="s">
        <v>12</v>
      </c>
      <c r="BS4" s="11" t="s">
        <v>13</v>
      </c>
    </row>
    <row r="5" s="1" customFormat="1" ht="12" customHeight="1">
      <c r="B5" s="15"/>
      <c r="C5" s="16"/>
      <c r="D5" s="20" t="s">
        <v>14</v>
      </c>
      <c r="E5" s="16"/>
      <c r="F5" s="16"/>
      <c r="G5" s="16"/>
      <c r="H5" s="16"/>
      <c r="I5" s="16"/>
      <c r="J5" s="16"/>
      <c r="K5" s="21" t="s">
        <v>15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G5" s="22" t="s">
        <v>16</v>
      </c>
      <c r="BS5" s="11" t="s">
        <v>7</v>
      </c>
    </row>
    <row r="6" s="1" customFormat="1" ht="36.96" customHeight="1">
      <c r="B6" s="15"/>
      <c r="C6" s="16"/>
      <c r="D6" s="23" t="s">
        <v>17</v>
      </c>
      <c r="E6" s="16"/>
      <c r="F6" s="16"/>
      <c r="G6" s="16"/>
      <c r="H6" s="16"/>
      <c r="I6" s="16"/>
      <c r="J6" s="16"/>
      <c r="K6" s="24" t="s">
        <v>18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G6" s="25"/>
      <c r="BS6" s="11" t="s">
        <v>7</v>
      </c>
    </row>
    <row r="7" s="1" customFormat="1" ht="12" customHeight="1">
      <c r="B7" s="15"/>
      <c r="C7" s="16"/>
      <c r="D7" s="26" t="s">
        <v>19</v>
      </c>
      <c r="E7" s="16"/>
      <c r="F7" s="16"/>
      <c r="G7" s="16"/>
      <c r="H7" s="16"/>
      <c r="I7" s="16"/>
      <c r="J7" s="16"/>
      <c r="K7" s="21" t="s">
        <v>20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21</v>
      </c>
      <c r="AL7" s="16"/>
      <c r="AM7" s="16"/>
      <c r="AN7" s="21" t="s">
        <v>22</v>
      </c>
      <c r="AO7" s="16"/>
      <c r="AP7" s="16"/>
      <c r="AQ7" s="16"/>
      <c r="AR7" s="14"/>
      <c r="BG7" s="25"/>
      <c r="BS7" s="11" t="s">
        <v>7</v>
      </c>
    </row>
    <row r="8" s="1" customFormat="1" ht="12" customHeight="1">
      <c r="B8" s="15"/>
      <c r="C8" s="16"/>
      <c r="D8" s="26" t="s">
        <v>23</v>
      </c>
      <c r="E8" s="16"/>
      <c r="F8" s="16"/>
      <c r="G8" s="16"/>
      <c r="H8" s="16"/>
      <c r="I8" s="16"/>
      <c r="J8" s="16"/>
      <c r="K8" s="21" t="s">
        <v>24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25</v>
      </c>
      <c r="AL8" s="16"/>
      <c r="AM8" s="16"/>
      <c r="AN8" s="27" t="s">
        <v>26</v>
      </c>
      <c r="AO8" s="16"/>
      <c r="AP8" s="16"/>
      <c r="AQ8" s="16"/>
      <c r="AR8" s="14"/>
      <c r="BG8" s="25"/>
      <c r="BS8" s="11" t="s">
        <v>7</v>
      </c>
    </row>
    <row r="9" s="1" customFormat="1" ht="29.28" customHeight="1">
      <c r="B9" s="15"/>
      <c r="C9" s="16"/>
      <c r="D9" s="20" t="s">
        <v>27</v>
      </c>
      <c r="E9" s="16"/>
      <c r="F9" s="16"/>
      <c r="G9" s="16"/>
      <c r="H9" s="16"/>
      <c r="I9" s="16"/>
      <c r="J9" s="16"/>
      <c r="K9" s="28" t="s">
        <v>28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20" t="s">
        <v>29</v>
      </c>
      <c r="AL9" s="16"/>
      <c r="AM9" s="16"/>
      <c r="AN9" s="28" t="s">
        <v>30</v>
      </c>
      <c r="AO9" s="16"/>
      <c r="AP9" s="16"/>
      <c r="AQ9" s="16"/>
      <c r="AR9" s="14"/>
      <c r="BG9" s="25"/>
      <c r="BS9" s="11" t="s">
        <v>7</v>
      </c>
    </row>
    <row r="10" s="1" customFormat="1" ht="12" customHeight="1">
      <c r="B10" s="15"/>
      <c r="C10" s="16"/>
      <c r="D10" s="26" t="s">
        <v>31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32</v>
      </c>
      <c r="AL10" s="16"/>
      <c r="AM10" s="16"/>
      <c r="AN10" s="21" t="s">
        <v>33</v>
      </c>
      <c r="AO10" s="16"/>
      <c r="AP10" s="16"/>
      <c r="AQ10" s="16"/>
      <c r="AR10" s="14"/>
      <c r="BG10" s="25"/>
      <c r="BS10" s="11" t="s">
        <v>7</v>
      </c>
    </row>
    <row r="11" s="1" customFormat="1" ht="18.48" customHeight="1">
      <c r="B11" s="15"/>
      <c r="C11" s="16"/>
      <c r="D11" s="16"/>
      <c r="E11" s="21" t="s">
        <v>34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35</v>
      </c>
      <c r="AL11" s="16"/>
      <c r="AM11" s="16"/>
      <c r="AN11" s="21" t="s">
        <v>36</v>
      </c>
      <c r="AO11" s="16"/>
      <c r="AP11" s="16"/>
      <c r="AQ11" s="16"/>
      <c r="AR11" s="14"/>
      <c r="BG11" s="25"/>
      <c r="BS11" s="11" t="s">
        <v>7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G12" s="25"/>
      <c r="BS12" s="11" t="s">
        <v>7</v>
      </c>
    </row>
    <row r="13" s="1" customFormat="1" ht="12" customHeight="1">
      <c r="B13" s="15"/>
      <c r="C13" s="16"/>
      <c r="D13" s="26" t="s">
        <v>37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32</v>
      </c>
      <c r="AL13" s="16"/>
      <c r="AM13" s="16"/>
      <c r="AN13" s="29" t="s">
        <v>38</v>
      </c>
      <c r="AO13" s="16"/>
      <c r="AP13" s="16"/>
      <c r="AQ13" s="16"/>
      <c r="AR13" s="14"/>
      <c r="BG13" s="25"/>
      <c r="BS13" s="11" t="s">
        <v>7</v>
      </c>
    </row>
    <row r="14">
      <c r="B14" s="15"/>
      <c r="C14" s="16"/>
      <c r="D14" s="16"/>
      <c r="E14" s="29" t="s">
        <v>38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6" t="s">
        <v>35</v>
      </c>
      <c r="AL14" s="16"/>
      <c r="AM14" s="16"/>
      <c r="AN14" s="29" t="s">
        <v>38</v>
      </c>
      <c r="AO14" s="16"/>
      <c r="AP14" s="16"/>
      <c r="AQ14" s="16"/>
      <c r="AR14" s="14"/>
      <c r="BG14" s="25"/>
      <c r="BS14" s="11" t="s">
        <v>7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G15" s="25"/>
      <c r="BS15" s="11" t="s">
        <v>4</v>
      </c>
    </row>
    <row r="16" s="1" customFormat="1" ht="12" customHeight="1">
      <c r="B16" s="15"/>
      <c r="C16" s="16"/>
      <c r="D16" s="26" t="s">
        <v>39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32</v>
      </c>
      <c r="AL16" s="16"/>
      <c r="AM16" s="16"/>
      <c r="AN16" s="21" t="s">
        <v>1</v>
      </c>
      <c r="AO16" s="16"/>
      <c r="AP16" s="16"/>
      <c r="AQ16" s="16"/>
      <c r="AR16" s="14"/>
      <c r="BG16" s="25"/>
      <c r="BS16" s="11" t="s">
        <v>4</v>
      </c>
    </row>
    <row r="17" s="1" customFormat="1" ht="18.48" customHeight="1">
      <c r="B17" s="15"/>
      <c r="C17" s="16"/>
      <c r="D17" s="16"/>
      <c r="E17" s="21" t="s">
        <v>40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35</v>
      </c>
      <c r="AL17" s="16"/>
      <c r="AM17" s="16"/>
      <c r="AN17" s="21" t="s">
        <v>1</v>
      </c>
      <c r="AO17" s="16"/>
      <c r="AP17" s="16"/>
      <c r="AQ17" s="16"/>
      <c r="AR17" s="14"/>
      <c r="BG17" s="25"/>
      <c r="BS17" s="11" t="s">
        <v>5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G18" s="25"/>
      <c r="BS18" s="11" t="s">
        <v>7</v>
      </c>
    </row>
    <row r="19" s="1" customFormat="1" ht="12" customHeight="1">
      <c r="B19" s="15"/>
      <c r="C19" s="16"/>
      <c r="D19" s="26" t="s">
        <v>41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32</v>
      </c>
      <c r="AL19" s="16"/>
      <c r="AM19" s="16"/>
      <c r="AN19" s="21" t="s">
        <v>42</v>
      </c>
      <c r="AO19" s="16"/>
      <c r="AP19" s="16"/>
      <c r="AQ19" s="16"/>
      <c r="AR19" s="14"/>
      <c r="BG19" s="25"/>
      <c r="BS19" s="11" t="s">
        <v>7</v>
      </c>
    </row>
    <row r="20" s="1" customFormat="1" ht="18.48" customHeight="1">
      <c r="B20" s="15"/>
      <c r="C20" s="16"/>
      <c r="D20" s="16"/>
      <c r="E20" s="21" t="s">
        <v>43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35</v>
      </c>
      <c r="AL20" s="16"/>
      <c r="AM20" s="16"/>
      <c r="AN20" s="21" t="s">
        <v>44</v>
      </c>
      <c r="AO20" s="16"/>
      <c r="AP20" s="16"/>
      <c r="AQ20" s="16"/>
      <c r="AR20" s="14"/>
      <c r="BG20" s="25"/>
      <c r="BS20" s="11" t="s">
        <v>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G21" s="25"/>
    </row>
    <row r="22" s="1" customFormat="1" ht="12" customHeight="1">
      <c r="B22" s="15"/>
      <c r="C22" s="16"/>
      <c r="D22" s="26" t="s">
        <v>45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G22" s="25"/>
    </row>
    <row r="23" s="1" customFormat="1" ht="47.25" customHeight="1">
      <c r="B23" s="15"/>
      <c r="C23" s="16"/>
      <c r="D23" s="16"/>
      <c r="E23" s="31" t="s">
        <v>46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6"/>
      <c r="AP23" s="16"/>
      <c r="AQ23" s="16"/>
      <c r="AR23" s="14"/>
      <c r="BG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G24" s="25"/>
    </row>
    <row r="25" s="1" customFormat="1" ht="6.96" customHeight="1">
      <c r="B25" s="15"/>
      <c r="C25" s="16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6"/>
      <c r="AQ25" s="16"/>
      <c r="AR25" s="14"/>
      <c r="BG25" s="25"/>
    </row>
    <row r="26" s="1" customFormat="1" ht="14.4" customHeight="1">
      <c r="B26" s="15"/>
      <c r="C26" s="16"/>
      <c r="D26" s="33" t="s">
        <v>47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34">
        <f>ROUND(AG94,2)</f>
        <v>0</v>
      </c>
      <c r="AL26" s="16"/>
      <c r="AM26" s="16"/>
      <c r="AN26" s="16"/>
      <c r="AO26" s="16"/>
      <c r="AP26" s="16"/>
      <c r="AQ26" s="16"/>
      <c r="AR26" s="14"/>
      <c r="BG26" s="25"/>
    </row>
    <row r="27">
      <c r="B27" s="15"/>
      <c r="C27" s="16"/>
      <c r="D27" s="16"/>
      <c r="E27" s="35" t="s">
        <v>48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36">
        <f>ROUND(AS94,2)</f>
        <v>0</v>
      </c>
      <c r="AL27" s="36"/>
      <c r="AM27" s="36"/>
      <c r="AN27" s="36"/>
      <c r="AO27" s="36"/>
      <c r="AP27" s="16"/>
      <c r="AQ27" s="16"/>
      <c r="AR27" s="14"/>
      <c r="BG27" s="25"/>
    </row>
    <row r="28" s="2" customFormat="1">
      <c r="A28" s="37"/>
      <c r="B28" s="38"/>
      <c r="C28" s="39"/>
      <c r="D28" s="39"/>
      <c r="E28" s="35" t="s">
        <v>49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6">
        <f>ROUND(AT94,2)</f>
        <v>0</v>
      </c>
      <c r="AL28" s="36"/>
      <c r="AM28" s="36"/>
      <c r="AN28" s="36"/>
      <c r="AO28" s="36"/>
      <c r="AP28" s="39"/>
      <c r="AQ28" s="39"/>
      <c r="AR28" s="40"/>
      <c r="BG28" s="25"/>
    </row>
    <row r="29" s="2" customFormat="1" ht="14.4" customHeight="1">
      <c r="A29" s="37"/>
      <c r="B29" s="38"/>
      <c r="C29" s="39"/>
      <c r="D29" s="33" t="s">
        <v>50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4">
        <f>ROUND(AG98, 2)</f>
        <v>0</v>
      </c>
      <c r="AL29" s="34"/>
      <c r="AM29" s="34"/>
      <c r="AN29" s="34"/>
      <c r="AO29" s="34"/>
      <c r="AP29" s="39"/>
      <c r="AQ29" s="39"/>
      <c r="AR29" s="40"/>
      <c r="BG29" s="25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G30" s="25"/>
    </row>
    <row r="31" s="2" customFormat="1" ht="25.92" customHeight="1">
      <c r="A31" s="37"/>
      <c r="B31" s="38"/>
      <c r="C31" s="39"/>
      <c r="D31" s="41" t="s">
        <v>51</v>
      </c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3">
        <f>ROUND(AK26 + AK29, 2)</f>
        <v>0</v>
      </c>
      <c r="AL31" s="42"/>
      <c r="AM31" s="42"/>
      <c r="AN31" s="42"/>
      <c r="AO31" s="42"/>
      <c r="AP31" s="39"/>
      <c r="AQ31" s="39"/>
      <c r="AR31" s="40"/>
      <c r="BG31" s="25"/>
    </row>
    <row r="32" s="2" customFormat="1" ht="6.96" customHeight="1">
      <c r="A32" s="37"/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40"/>
      <c r="BG32" s="25"/>
    </row>
    <row r="33" s="2" customFormat="1">
      <c r="A33" s="37"/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44" t="s">
        <v>52</v>
      </c>
      <c r="M33" s="44"/>
      <c r="N33" s="44"/>
      <c r="O33" s="44"/>
      <c r="P33" s="44"/>
      <c r="Q33" s="39"/>
      <c r="R33" s="39"/>
      <c r="S33" s="39"/>
      <c r="T33" s="39"/>
      <c r="U33" s="39"/>
      <c r="V33" s="39"/>
      <c r="W33" s="44" t="s">
        <v>53</v>
      </c>
      <c r="X33" s="44"/>
      <c r="Y33" s="44"/>
      <c r="Z33" s="44"/>
      <c r="AA33" s="44"/>
      <c r="AB33" s="44"/>
      <c r="AC33" s="44"/>
      <c r="AD33" s="44"/>
      <c r="AE33" s="44"/>
      <c r="AF33" s="39"/>
      <c r="AG33" s="39"/>
      <c r="AH33" s="39"/>
      <c r="AI33" s="39"/>
      <c r="AJ33" s="39"/>
      <c r="AK33" s="44" t="s">
        <v>54</v>
      </c>
      <c r="AL33" s="44"/>
      <c r="AM33" s="44"/>
      <c r="AN33" s="44"/>
      <c r="AO33" s="44"/>
      <c r="AP33" s="39"/>
      <c r="AQ33" s="39"/>
      <c r="AR33" s="40"/>
      <c r="BG33" s="25"/>
    </row>
    <row r="34" s="3" customFormat="1" ht="14.4" customHeight="1">
      <c r="A34" s="3"/>
      <c r="B34" s="45"/>
      <c r="C34" s="46"/>
      <c r="D34" s="26" t="s">
        <v>55</v>
      </c>
      <c r="E34" s="46"/>
      <c r="F34" s="26" t="s">
        <v>56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SUM(CD98:CD102),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f>ROUND(AX94 + SUM(BY98:BY102), 2)</f>
        <v>0</v>
      </c>
      <c r="AL34" s="46"/>
      <c r="AM34" s="46"/>
      <c r="AN34" s="46"/>
      <c r="AO34" s="46"/>
      <c r="AP34" s="46"/>
      <c r="AQ34" s="46"/>
      <c r="AR34" s="49"/>
      <c r="BG34" s="50"/>
    </row>
    <row r="35" s="3" customFormat="1" ht="14.4" customHeight="1">
      <c r="A35" s="3"/>
      <c r="B35" s="45"/>
      <c r="C35" s="46"/>
      <c r="D35" s="46"/>
      <c r="E35" s="46"/>
      <c r="F35" s="26" t="s">
        <v>57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SUM(CE98:CE102),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f>ROUND(AY94 + SUM(BZ98:BZ102), 2)</f>
        <v>0</v>
      </c>
      <c r="AL35" s="46"/>
      <c r="AM35" s="46"/>
      <c r="AN35" s="46"/>
      <c r="AO35" s="46"/>
      <c r="AP35" s="46"/>
      <c r="AQ35" s="46"/>
      <c r="AR35" s="49"/>
      <c r="BG35" s="3"/>
    </row>
    <row r="36" hidden="1" s="3" customFormat="1" ht="14.4" customHeight="1">
      <c r="A36" s="3"/>
      <c r="B36" s="45"/>
      <c r="C36" s="46"/>
      <c r="D36" s="46"/>
      <c r="E36" s="46"/>
      <c r="F36" s="26" t="s">
        <v>58</v>
      </c>
      <c r="G36" s="46"/>
      <c r="H36" s="46"/>
      <c r="I36" s="46"/>
      <c r="J36" s="46"/>
      <c r="K36" s="46"/>
      <c r="L36" s="47">
        <v>0.20999999999999999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SUM(CF98:CF102),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G36" s="3"/>
    </row>
    <row r="37" hidden="1" s="3" customFormat="1" ht="14.4" customHeight="1">
      <c r="A37" s="3"/>
      <c r="B37" s="45"/>
      <c r="C37" s="46"/>
      <c r="D37" s="46"/>
      <c r="E37" s="46"/>
      <c r="F37" s="26" t="s">
        <v>59</v>
      </c>
      <c r="G37" s="46"/>
      <c r="H37" s="46"/>
      <c r="I37" s="46"/>
      <c r="J37" s="46"/>
      <c r="K37" s="46"/>
      <c r="L37" s="47">
        <v>0.14999999999999999</v>
      </c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8">
        <f>ROUND(BE94 + SUM(CG98:CG102), 2)</f>
        <v>0</v>
      </c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8">
        <v>0</v>
      </c>
      <c r="AL37" s="46"/>
      <c r="AM37" s="46"/>
      <c r="AN37" s="46"/>
      <c r="AO37" s="46"/>
      <c r="AP37" s="46"/>
      <c r="AQ37" s="46"/>
      <c r="AR37" s="49"/>
      <c r="BG37" s="3"/>
    </row>
    <row r="38" hidden="1" s="3" customFormat="1" ht="14.4" customHeight="1">
      <c r="A38" s="3"/>
      <c r="B38" s="45"/>
      <c r="C38" s="46"/>
      <c r="D38" s="46"/>
      <c r="E38" s="46"/>
      <c r="F38" s="26" t="s">
        <v>60</v>
      </c>
      <c r="G38" s="46"/>
      <c r="H38" s="46"/>
      <c r="I38" s="46"/>
      <c r="J38" s="46"/>
      <c r="K38" s="46"/>
      <c r="L38" s="47">
        <v>0</v>
      </c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8">
        <f>ROUND(BF94 + SUM(CH98:CH102), 2)</f>
        <v>0</v>
      </c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8">
        <v>0</v>
      </c>
      <c r="AL38" s="46"/>
      <c r="AM38" s="46"/>
      <c r="AN38" s="46"/>
      <c r="AO38" s="46"/>
      <c r="AP38" s="46"/>
      <c r="AQ38" s="46"/>
      <c r="AR38" s="49"/>
      <c r="BG38" s="3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G39" s="37"/>
    </row>
    <row r="40" s="2" customFormat="1" ht="25.92" customHeight="1">
      <c r="A40" s="37"/>
      <c r="B40" s="38"/>
      <c r="C40" s="51"/>
      <c r="D40" s="52" t="s">
        <v>61</v>
      </c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4" t="s">
        <v>62</v>
      </c>
      <c r="U40" s="53"/>
      <c r="V40" s="53"/>
      <c r="W40" s="53"/>
      <c r="X40" s="55" t="s">
        <v>63</v>
      </c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6">
        <f>SUM(AK31:AK38)</f>
        <v>0</v>
      </c>
      <c r="AL40" s="53"/>
      <c r="AM40" s="53"/>
      <c r="AN40" s="53"/>
      <c r="AO40" s="57"/>
      <c r="AP40" s="51"/>
      <c r="AQ40" s="51"/>
      <c r="AR40" s="40"/>
      <c r="BG40" s="37"/>
    </row>
    <row r="41" s="2" customFormat="1" ht="6.96" customHeight="1">
      <c r="A41" s="37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40"/>
      <c r="BG41" s="37"/>
    </row>
    <row r="42" s="2" customFormat="1" ht="14.4" customHeight="1">
      <c r="A42" s="37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G42" s="37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8"/>
      <c r="C49" s="59"/>
      <c r="D49" s="60" t="s">
        <v>64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65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7"/>
      <c r="B60" s="38"/>
      <c r="C60" s="39"/>
      <c r="D60" s="63" t="s">
        <v>66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67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66</v>
      </c>
      <c r="AI60" s="42"/>
      <c r="AJ60" s="42"/>
      <c r="AK60" s="42"/>
      <c r="AL60" s="42"/>
      <c r="AM60" s="63" t="s">
        <v>67</v>
      </c>
      <c r="AN60" s="42"/>
      <c r="AO60" s="42"/>
      <c r="AP60" s="39"/>
      <c r="AQ60" s="39"/>
      <c r="AR60" s="40"/>
      <c r="BG60" s="37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7"/>
      <c r="B64" s="38"/>
      <c r="C64" s="39"/>
      <c r="D64" s="60" t="s">
        <v>68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69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G64" s="37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7"/>
      <c r="B75" s="38"/>
      <c r="C75" s="39"/>
      <c r="D75" s="63" t="s">
        <v>66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67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66</v>
      </c>
      <c r="AI75" s="42"/>
      <c r="AJ75" s="42"/>
      <c r="AK75" s="42"/>
      <c r="AL75" s="42"/>
      <c r="AM75" s="63" t="s">
        <v>67</v>
      </c>
      <c r="AN75" s="42"/>
      <c r="AO75" s="42"/>
      <c r="AP75" s="39"/>
      <c r="AQ75" s="39"/>
      <c r="AR75" s="40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G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G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G81" s="37"/>
    </row>
    <row r="82" s="2" customFormat="1" ht="24.96" customHeight="1">
      <c r="A82" s="37"/>
      <c r="B82" s="38"/>
      <c r="C82" s="17" t="s">
        <v>70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G83" s="37"/>
    </row>
    <row r="84" s="4" customFormat="1" ht="12" customHeight="1">
      <c r="A84" s="4"/>
      <c r="B84" s="69"/>
      <c r="C84" s="26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1552-1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G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Hodonín-ZŠ Očovská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G86" s="37"/>
    </row>
    <row r="87" s="2" customFormat="1" ht="12" customHeight="1">
      <c r="A87" s="37"/>
      <c r="B87" s="38"/>
      <c r="C87" s="26" t="s">
        <v>23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Hodonín, ZŠ Očovská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6" t="s">
        <v>25</v>
      </c>
      <c r="AJ87" s="39"/>
      <c r="AK87" s="39"/>
      <c r="AL87" s="39"/>
      <c r="AM87" s="78" t="str">
        <f>IF(AN8= "","",AN8)</f>
        <v>24. 1. 2020</v>
      </c>
      <c r="AN87" s="78"/>
      <c r="AO87" s="39"/>
      <c r="AP87" s="39"/>
      <c r="AQ87" s="39"/>
      <c r="AR87" s="40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G88" s="37"/>
    </row>
    <row r="89" s="2" customFormat="1" ht="25.65" customHeight="1">
      <c r="A89" s="37"/>
      <c r="B89" s="38"/>
      <c r="C89" s="26" t="s">
        <v>31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Hodonín, Národní třída 373/25,695 01 Hodonín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6" t="s">
        <v>39</v>
      </c>
      <c r="AJ89" s="39"/>
      <c r="AK89" s="39"/>
      <c r="AL89" s="39"/>
      <c r="AM89" s="79" t="str">
        <f>IF(E17="","",E17)</f>
        <v>Ing.Jana Janíková, Ing.Denisa Hrubanová PhD.</v>
      </c>
      <c r="AN89" s="70"/>
      <c r="AO89" s="70"/>
      <c r="AP89" s="70"/>
      <c r="AQ89" s="39"/>
      <c r="AR89" s="40"/>
      <c r="AS89" s="80" t="s">
        <v>71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3"/>
      <c r="BG89" s="37"/>
    </row>
    <row r="90" s="2" customFormat="1" ht="25.65" customHeight="1">
      <c r="A90" s="37"/>
      <c r="B90" s="38"/>
      <c r="C90" s="26" t="s">
        <v>37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6" t="s">
        <v>41</v>
      </c>
      <c r="AJ90" s="39"/>
      <c r="AK90" s="39"/>
      <c r="AL90" s="39"/>
      <c r="AM90" s="79" t="str">
        <f>IF(E20="","",E20)</f>
        <v>ZaKT Brno, Ponávka 2, 60200 Brno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7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1"/>
      <c r="BG91" s="37"/>
    </row>
    <row r="92" s="2" customFormat="1" ht="29.28" customHeight="1">
      <c r="A92" s="37"/>
      <c r="B92" s="38"/>
      <c r="C92" s="92" t="s">
        <v>72</v>
      </c>
      <c r="D92" s="93"/>
      <c r="E92" s="93"/>
      <c r="F92" s="93"/>
      <c r="G92" s="93"/>
      <c r="H92" s="94"/>
      <c r="I92" s="95" t="s">
        <v>73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74</v>
      </c>
      <c r="AH92" s="93"/>
      <c r="AI92" s="93"/>
      <c r="AJ92" s="93"/>
      <c r="AK92" s="93"/>
      <c r="AL92" s="93"/>
      <c r="AM92" s="93"/>
      <c r="AN92" s="95" t="s">
        <v>75</v>
      </c>
      <c r="AO92" s="93"/>
      <c r="AP92" s="97"/>
      <c r="AQ92" s="98" t="s">
        <v>76</v>
      </c>
      <c r="AR92" s="40"/>
      <c r="AS92" s="99" t="s">
        <v>77</v>
      </c>
      <c r="AT92" s="100" t="s">
        <v>78</v>
      </c>
      <c r="AU92" s="100" t="s">
        <v>79</v>
      </c>
      <c r="AV92" s="100" t="s">
        <v>80</v>
      </c>
      <c r="AW92" s="100" t="s">
        <v>81</v>
      </c>
      <c r="AX92" s="100" t="s">
        <v>82</v>
      </c>
      <c r="AY92" s="100" t="s">
        <v>83</v>
      </c>
      <c r="AZ92" s="100" t="s">
        <v>84</v>
      </c>
      <c r="BA92" s="100" t="s">
        <v>85</v>
      </c>
      <c r="BB92" s="100" t="s">
        <v>86</v>
      </c>
      <c r="BC92" s="100" t="s">
        <v>87</v>
      </c>
      <c r="BD92" s="100" t="s">
        <v>88</v>
      </c>
      <c r="BE92" s="100" t="s">
        <v>89</v>
      </c>
      <c r="BF92" s="101" t="s">
        <v>90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4"/>
      <c r="BG93" s="37"/>
    </row>
    <row r="94" s="6" customFormat="1" ht="32.4" customHeight="1">
      <c r="A94" s="6"/>
      <c r="B94" s="105"/>
      <c r="C94" s="106" t="s">
        <v>91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SUM(AG94,AV94)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ROUND(AT95,2)</f>
        <v>0</v>
      </c>
      <c r="AU94" s="114">
        <f>ROUND(AU95,2)</f>
        <v>0</v>
      </c>
      <c r="AV94" s="114">
        <f>ROUND(SUM(AX94:AY94),2)</f>
        <v>0</v>
      </c>
      <c r="AW94" s="115">
        <f>ROUND(AW95,5)</f>
        <v>0</v>
      </c>
      <c r="AX94" s="114">
        <f>ROUND(BB94*L34,2)</f>
        <v>0</v>
      </c>
      <c r="AY94" s="114">
        <f>ROUND(BC94*L35,2)</f>
        <v>0</v>
      </c>
      <c r="AZ94" s="114">
        <f>ROUND(BD94*L34,2)</f>
        <v>0</v>
      </c>
      <c r="BA94" s="114">
        <f>ROUND(BE94*L35,2)</f>
        <v>0</v>
      </c>
      <c r="BB94" s="114">
        <f>ROUND(BB95,2)</f>
        <v>0</v>
      </c>
      <c r="BC94" s="114">
        <f>ROUND(BC95,2)</f>
        <v>0</v>
      </c>
      <c r="BD94" s="114">
        <f>ROUND(BD95,2)</f>
        <v>0</v>
      </c>
      <c r="BE94" s="114">
        <f>ROUND(BE95,2)</f>
        <v>0</v>
      </c>
      <c r="BF94" s="116">
        <f>ROUND(BF95,2)</f>
        <v>0</v>
      </c>
      <c r="BG94" s="6"/>
      <c r="BS94" s="117" t="s">
        <v>92</v>
      </c>
      <c r="BT94" s="117" t="s">
        <v>93</v>
      </c>
      <c r="BU94" s="118" t="s">
        <v>94</v>
      </c>
      <c r="BV94" s="117" t="s">
        <v>95</v>
      </c>
      <c r="BW94" s="117" t="s">
        <v>6</v>
      </c>
      <c r="BX94" s="117" t="s">
        <v>96</v>
      </c>
      <c r="CL94" s="117" t="s">
        <v>20</v>
      </c>
    </row>
    <row r="95" s="7" customFormat="1" ht="16.5" customHeight="1">
      <c r="A95" s="7"/>
      <c r="B95" s="119"/>
      <c r="C95" s="120"/>
      <c r="D95" s="121" t="s">
        <v>97</v>
      </c>
      <c r="E95" s="121"/>
      <c r="F95" s="121"/>
      <c r="G95" s="121"/>
      <c r="H95" s="121"/>
      <c r="I95" s="122"/>
      <c r="J95" s="121" t="s">
        <v>98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ROUND(AG96,2)</f>
        <v>0</v>
      </c>
      <c r="AH95" s="122"/>
      <c r="AI95" s="122"/>
      <c r="AJ95" s="122"/>
      <c r="AK95" s="122"/>
      <c r="AL95" s="122"/>
      <c r="AM95" s="122"/>
      <c r="AN95" s="124">
        <f>SUM(AG95,AV95)</f>
        <v>0</v>
      </c>
      <c r="AO95" s="122"/>
      <c r="AP95" s="122"/>
      <c r="AQ95" s="125" t="s">
        <v>99</v>
      </c>
      <c r="AR95" s="126"/>
      <c r="AS95" s="127">
        <f>ROUND(AS96,2)</f>
        <v>0</v>
      </c>
      <c r="AT95" s="128">
        <f>ROUND(AT96,2)</f>
        <v>0</v>
      </c>
      <c r="AU95" s="129">
        <f>ROUND(AU96,2)</f>
        <v>0</v>
      </c>
      <c r="AV95" s="129">
        <f>ROUND(SUM(AX95:AY95),2)</f>
        <v>0</v>
      </c>
      <c r="AW95" s="130">
        <f>ROUND(AW96,5)</f>
        <v>0</v>
      </c>
      <c r="AX95" s="129">
        <f>ROUND(BB95*L34,2)</f>
        <v>0</v>
      </c>
      <c r="AY95" s="129">
        <f>ROUND(BC95*L35,2)</f>
        <v>0</v>
      </c>
      <c r="AZ95" s="129">
        <f>ROUND(BD95*L34,2)</f>
        <v>0</v>
      </c>
      <c r="BA95" s="129">
        <f>ROUND(BE95*L35,2)</f>
        <v>0</v>
      </c>
      <c r="BB95" s="129">
        <f>ROUND(BB96,2)</f>
        <v>0</v>
      </c>
      <c r="BC95" s="129">
        <f>ROUND(BC96,2)</f>
        <v>0</v>
      </c>
      <c r="BD95" s="129">
        <f>ROUND(BD96,2)</f>
        <v>0</v>
      </c>
      <c r="BE95" s="129">
        <f>ROUND(BE96,2)</f>
        <v>0</v>
      </c>
      <c r="BF95" s="131">
        <f>ROUND(BF96,2)</f>
        <v>0</v>
      </c>
      <c r="BG95" s="7"/>
      <c r="BS95" s="132" t="s">
        <v>92</v>
      </c>
      <c r="BT95" s="132" t="s">
        <v>100</v>
      </c>
      <c r="BU95" s="132" t="s">
        <v>94</v>
      </c>
      <c r="BV95" s="132" t="s">
        <v>95</v>
      </c>
      <c r="BW95" s="132" t="s">
        <v>101</v>
      </c>
      <c r="BX95" s="132" t="s">
        <v>6</v>
      </c>
      <c r="CL95" s="132" t="s">
        <v>20</v>
      </c>
      <c r="CM95" s="132" t="s">
        <v>22</v>
      </c>
    </row>
    <row r="96" s="4" customFormat="1" ht="16.5" customHeight="1">
      <c r="A96" s="133" t="s">
        <v>102</v>
      </c>
      <c r="B96" s="69"/>
      <c r="C96" s="134"/>
      <c r="D96" s="134"/>
      <c r="E96" s="135" t="s">
        <v>103</v>
      </c>
      <c r="F96" s="135"/>
      <c r="G96" s="135"/>
      <c r="H96" s="135"/>
      <c r="I96" s="135"/>
      <c r="J96" s="134"/>
      <c r="K96" s="135" t="s">
        <v>104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'04 - Rozpočet mobiliáře'!K36</f>
        <v>0</v>
      </c>
      <c r="AH96" s="134"/>
      <c r="AI96" s="134"/>
      <c r="AJ96" s="134"/>
      <c r="AK96" s="134"/>
      <c r="AL96" s="134"/>
      <c r="AM96" s="134"/>
      <c r="AN96" s="136">
        <f>SUM(AG96,AV96)</f>
        <v>0</v>
      </c>
      <c r="AO96" s="134"/>
      <c r="AP96" s="134"/>
      <c r="AQ96" s="137" t="s">
        <v>105</v>
      </c>
      <c r="AR96" s="71"/>
      <c r="AS96" s="138">
        <f>'04 - Rozpočet mobiliáře'!K33</f>
        <v>0</v>
      </c>
      <c r="AT96" s="139">
        <f>'04 - Rozpočet mobiliáře'!K34</f>
        <v>0</v>
      </c>
      <c r="AU96" s="139">
        <v>0</v>
      </c>
      <c r="AV96" s="139">
        <f>ROUND(SUM(AX96:AY96),2)</f>
        <v>0</v>
      </c>
      <c r="AW96" s="140">
        <f>'04 - Rozpočet mobiliáře'!T130</f>
        <v>0</v>
      </c>
      <c r="AX96" s="139">
        <f>'04 - Rozpočet mobiliáře'!K39</f>
        <v>0</v>
      </c>
      <c r="AY96" s="139">
        <f>'04 - Rozpočet mobiliáře'!K40</f>
        <v>0</v>
      </c>
      <c r="AZ96" s="139">
        <f>'04 - Rozpočet mobiliáře'!K41</f>
        <v>0</v>
      </c>
      <c r="BA96" s="139">
        <f>'04 - Rozpočet mobiliáře'!K42</f>
        <v>0</v>
      </c>
      <c r="BB96" s="139">
        <f>'04 - Rozpočet mobiliáře'!F39</f>
        <v>0</v>
      </c>
      <c r="BC96" s="139">
        <f>'04 - Rozpočet mobiliáře'!F40</f>
        <v>0</v>
      </c>
      <c r="BD96" s="139">
        <f>'04 - Rozpočet mobiliáře'!F41</f>
        <v>0</v>
      </c>
      <c r="BE96" s="139">
        <f>'04 - Rozpočet mobiliáře'!F42</f>
        <v>0</v>
      </c>
      <c r="BF96" s="141">
        <f>'04 - Rozpočet mobiliáře'!F43</f>
        <v>0</v>
      </c>
      <c r="BG96" s="4"/>
      <c r="BT96" s="142" t="s">
        <v>22</v>
      </c>
      <c r="BV96" s="142" t="s">
        <v>95</v>
      </c>
      <c r="BW96" s="142" t="s">
        <v>106</v>
      </c>
      <c r="BX96" s="142" t="s">
        <v>101</v>
      </c>
      <c r="CL96" s="142" t="s">
        <v>20</v>
      </c>
    </row>
    <row r="97">
      <c r="B97" s="15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4"/>
    </row>
    <row r="98" s="2" customFormat="1" ht="30" customHeight="1">
      <c r="A98" s="37"/>
      <c r="B98" s="38"/>
      <c r="C98" s="106" t="s">
        <v>107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3"/>
      <c r="AR98" s="40"/>
      <c r="AS98" s="99" t="s">
        <v>108</v>
      </c>
      <c r="AT98" s="100" t="s">
        <v>109</v>
      </c>
      <c r="AU98" s="100" t="s">
        <v>55</v>
      </c>
      <c r="AV98" s="101" t="s">
        <v>80</v>
      </c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  <row r="99" s="2" customFormat="1" ht="19.92" customHeight="1">
      <c r="A99" s="37"/>
      <c r="B99" s="38"/>
      <c r="C99" s="39"/>
      <c r="D99" s="144" t="s">
        <v>110</v>
      </c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39"/>
      <c r="AD99" s="39"/>
      <c r="AE99" s="39"/>
      <c r="AF99" s="39"/>
      <c r="AG99" s="145">
        <f>ROUND(AG94 * AS99, 2)</f>
        <v>0</v>
      </c>
      <c r="AH99" s="136"/>
      <c r="AI99" s="136"/>
      <c r="AJ99" s="136"/>
      <c r="AK99" s="136"/>
      <c r="AL99" s="136"/>
      <c r="AM99" s="136"/>
      <c r="AN99" s="136">
        <f>ROUND(AG99 + AV99, 2)</f>
        <v>0</v>
      </c>
      <c r="AO99" s="136"/>
      <c r="AP99" s="136"/>
      <c r="AQ99" s="39"/>
      <c r="AR99" s="40"/>
      <c r="AS99" s="146">
        <v>0</v>
      </c>
      <c r="AT99" s="147" t="s">
        <v>111</v>
      </c>
      <c r="AU99" s="147" t="s">
        <v>56</v>
      </c>
      <c r="AV99" s="148">
        <f>ROUND(IF(AU99="základní",AG99*L34,IF(AU99="snížená",AG99*L35,0)),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V99" s="11" t="s">
        <v>112</v>
      </c>
      <c r="BY99" s="149">
        <f>IF(AU99="základní",AV99,0)</f>
        <v>0</v>
      </c>
      <c r="BZ99" s="149">
        <f>IF(AU99="snížená",AV99,0)</f>
        <v>0</v>
      </c>
      <c r="CA99" s="149">
        <v>0</v>
      </c>
      <c r="CB99" s="149">
        <v>0</v>
      </c>
      <c r="CC99" s="149">
        <v>0</v>
      </c>
      <c r="CD99" s="149">
        <f>IF(AU99="základní",AG99,0)</f>
        <v>0</v>
      </c>
      <c r="CE99" s="149">
        <f>IF(AU99="snížená",AG99,0)</f>
        <v>0</v>
      </c>
      <c r="CF99" s="149">
        <f>IF(AU99="zákl. přenesená",AG99,0)</f>
        <v>0</v>
      </c>
      <c r="CG99" s="149">
        <f>IF(AU99="sníž. přenesená",AG99,0)</f>
        <v>0</v>
      </c>
      <c r="CH99" s="149">
        <f>IF(AU99="nulová",AG99,0)</f>
        <v>0</v>
      </c>
      <c r="CI99" s="11">
        <f>IF(AU99="základní",1,IF(AU99="snížená",2,IF(AU99="zákl. přenesená",4,IF(AU99="sníž. přenesená",5,3))))</f>
        <v>1</v>
      </c>
      <c r="CJ99" s="11">
        <f>IF(AT99="stavební čast",1,IF(AT99="investiční čast",2,3))</f>
        <v>1</v>
      </c>
      <c r="CK99" s="11" t="str">
        <f>IF(D99="Vyplň vlastní","","x")</f>
        <v>x</v>
      </c>
    </row>
    <row r="100" s="2" customFormat="1" ht="19.92" customHeight="1">
      <c r="A100" s="37"/>
      <c r="B100" s="38"/>
      <c r="C100" s="39"/>
      <c r="D100" s="150" t="s">
        <v>113</v>
      </c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39"/>
      <c r="AD100" s="39"/>
      <c r="AE100" s="39"/>
      <c r="AF100" s="39"/>
      <c r="AG100" s="145">
        <f>ROUND(AG94 * AS100, 2)</f>
        <v>0</v>
      </c>
      <c r="AH100" s="136"/>
      <c r="AI100" s="136"/>
      <c r="AJ100" s="136"/>
      <c r="AK100" s="136"/>
      <c r="AL100" s="136"/>
      <c r="AM100" s="136"/>
      <c r="AN100" s="136">
        <f>ROUND(AG100 + AV100, 2)</f>
        <v>0</v>
      </c>
      <c r="AO100" s="136"/>
      <c r="AP100" s="136"/>
      <c r="AQ100" s="39"/>
      <c r="AR100" s="40"/>
      <c r="AS100" s="146">
        <v>0</v>
      </c>
      <c r="AT100" s="147" t="s">
        <v>111</v>
      </c>
      <c r="AU100" s="147" t="s">
        <v>56</v>
      </c>
      <c r="AV100" s="148">
        <f>ROUND(IF(AU100="základní",AG100*L34,IF(AU100="snížená",AG100*L35,0)),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V100" s="11" t="s">
        <v>114</v>
      </c>
      <c r="BY100" s="149">
        <f>IF(AU100="základní",AV100,0)</f>
        <v>0</v>
      </c>
      <c r="BZ100" s="149">
        <f>IF(AU100="snížená",AV100,0)</f>
        <v>0</v>
      </c>
      <c r="CA100" s="149">
        <v>0</v>
      </c>
      <c r="CB100" s="149">
        <v>0</v>
      </c>
      <c r="CC100" s="149">
        <v>0</v>
      </c>
      <c r="CD100" s="149">
        <f>IF(AU100="základní",AG100,0)</f>
        <v>0</v>
      </c>
      <c r="CE100" s="149">
        <f>IF(AU100="snížená",AG100,0)</f>
        <v>0</v>
      </c>
      <c r="CF100" s="149">
        <f>IF(AU100="zákl. přenesená",AG100,0)</f>
        <v>0</v>
      </c>
      <c r="CG100" s="149">
        <f>IF(AU100="sníž. přenesená",AG100,0)</f>
        <v>0</v>
      </c>
      <c r="CH100" s="149">
        <f>IF(AU100="nulová",AG100,0)</f>
        <v>0</v>
      </c>
      <c r="CI100" s="11">
        <f>IF(AU100="základní",1,IF(AU100="snížená",2,IF(AU100="zákl. přenesená",4,IF(AU100="sníž. přenesená",5,3))))</f>
        <v>1</v>
      </c>
      <c r="CJ100" s="11">
        <f>IF(AT100="stavební čast",1,IF(AT100="investiční čast",2,3))</f>
        <v>1</v>
      </c>
      <c r="CK100" s="11" t="str">
        <f>IF(D100="Vyplň vlastní","","x")</f>
        <v/>
      </c>
    </row>
    <row r="101" s="2" customFormat="1" ht="19.92" customHeight="1">
      <c r="A101" s="37"/>
      <c r="B101" s="38"/>
      <c r="C101" s="39"/>
      <c r="D101" s="150" t="s">
        <v>113</v>
      </c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44"/>
      <c r="Z101" s="144"/>
      <c r="AA101" s="144"/>
      <c r="AB101" s="144"/>
      <c r="AC101" s="39"/>
      <c r="AD101" s="39"/>
      <c r="AE101" s="39"/>
      <c r="AF101" s="39"/>
      <c r="AG101" s="145">
        <f>ROUND(AG94 * AS101, 2)</f>
        <v>0</v>
      </c>
      <c r="AH101" s="136"/>
      <c r="AI101" s="136"/>
      <c r="AJ101" s="136"/>
      <c r="AK101" s="136"/>
      <c r="AL101" s="136"/>
      <c r="AM101" s="136"/>
      <c r="AN101" s="136">
        <f>ROUND(AG101 + AV101, 2)</f>
        <v>0</v>
      </c>
      <c r="AO101" s="136"/>
      <c r="AP101" s="136"/>
      <c r="AQ101" s="39"/>
      <c r="AR101" s="40"/>
      <c r="AS101" s="146">
        <v>0</v>
      </c>
      <c r="AT101" s="147" t="s">
        <v>111</v>
      </c>
      <c r="AU101" s="147" t="s">
        <v>56</v>
      </c>
      <c r="AV101" s="148">
        <f>ROUND(IF(AU101="základní",AG101*L34,IF(AU101="snížená",AG101*L35,0)),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V101" s="11" t="s">
        <v>114</v>
      </c>
      <c r="BY101" s="149">
        <f>IF(AU101="základní",AV101,0)</f>
        <v>0</v>
      </c>
      <c r="BZ101" s="149">
        <f>IF(AU101="snížená",AV101,0)</f>
        <v>0</v>
      </c>
      <c r="CA101" s="149">
        <v>0</v>
      </c>
      <c r="CB101" s="149">
        <v>0</v>
      </c>
      <c r="CC101" s="149">
        <v>0</v>
      </c>
      <c r="CD101" s="149">
        <f>IF(AU101="základní",AG101,0)</f>
        <v>0</v>
      </c>
      <c r="CE101" s="149">
        <f>IF(AU101="snížená",AG101,0)</f>
        <v>0</v>
      </c>
      <c r="CF101" s="149">
        <f>IF(AU101="zákl. přenesená",AG101,0)</f>
        <v>0</v>
      </c>
      <c r="CG101" s="149">
        <f>IF(AU101="sníž. přenesená",AG101,0)</f>
        <v>0</v>
      </c>
      <c r="CH101" s="149">
        <f>IF(AU101="nulová",AG101,0)</f>
        <v>0</v>
      </c>
      <c r="CI101" s="11">
        <f>IF(AU101="základní",1,IF(AU101="snížená",2,IF(AU101="zákl. přenesená",4,IF(AU101="sníž. přenesená",5,3))))</f>
        <v>1</v>
      </c>
      <c r="CJ101" s="11">
        <f>IF(AT101="stavební čast",1,IF(AT101="investiční čast",2,3))</f>
        <v>1</v>
      </c>
      <c r="CK101" s="11" t="str">
        <f>IF(D101="Vyplň vlastní","","x")</f>
        <v/>
      </c>
    </row>
    <row r="102" s="2" customFormat="1" ht="19.92" customHeight="1">
      <c r="A102" s="37"/>
      <c r="B102" s="38"/>
      <c r="C102" s="39"/>
      <c r="D102" s="150" t="s">
        <v>113</v>
      </c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44"/>
      <c r="Y102" s="144"/>
      <c r="Z102" s="144"/>
      <c r="AA102" s="144"/>
      <c r="AB102" s="144"/>
      <c r="AC102" s="39"/>
      <c r="AD102" s="39"/>
      <c r="AE102" s="39"/>
      <c r="AF102" s="39"/>
      <c r="AG102" s="145">
        <f>ROUND(AG94 * AS102, 2)</f>
        <v>0</v>
      </c>
      <c r="AH102" s="136"/>
      <c r="AI102" s="136"/>
      <c r="AJ102" s="136"/>
      <c r="AK102" s="136"/>
      <c r="AL102" s="136"/>
      <c r="AM102" s="136"/>
      <c r="AN102" s="136">
        <f>ROUND(AG102 + AV102, 2)</f>
        <v>0</v>
      </c>
      <c r="AO102" s="136"/>
      <c r="AP102" s="136"/>
      <c r="AQ102" s="39"/>
      <c r="AR102" s="40"/>
      <c r="AS102" s="151">
        <v>0</v>
      </c>
      <c r="AT102" s="152" t="s">
        <v>111</v>
      </c>
      <c r="AU102" s="152" t="s">
        <v>56</v>
      </c>
      <c r="AV102" s="141">
        <f>ROUND(IF(AU102="základní",AG102*L34,IF(AU102="snížená",AG102*L35,0)),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V102" s="11" t="s">
        <v>114</v>
      </c>
      <c r="BY102" s="149">
        <f>IF(AU102="základní",AV102,0)</f>
        <v>0</v>
      </c>
      <c r="BZ102" s="149">
        <f>IF(AU102="snížená",AV102,0)</f>
        <v>0</v>
      </c>
      <c r="CA102" s="149">
        <v>0</v>
      </c>
      <c r="CB102" s="149">
        <v>0</v>
      </c>
      <c r="CC102" s="149">
        <v>0</v>
      </c>
      <c r="CD102" s="149">
        <f>IF(AU102="základní",AG102,0)</f>
        <v>0</v>
      </c>
      <c r="CE102" s="149">
        <f>IF(AU102="snížená",AG102,0)</f>
        <v>0</v>
      </c>
      <c r="CF102" s="149">
        <f>IF(AU102="zákl. přenesená",AG102,0)</f>
        <v>0</v>
      </c>
      <c r="CG102" s="149">
        <f>IF(AU102="sníž. přenesená",AG102,0)</f>
        <v>0</v>
      </c>
      <c r="CH102" s="149">
        <f>IF(AU102="nulová",AG102,0)</f>
        <v>0</v>
      </c>
      <c r="CI102" s="11">
        <f>IF(AU102="základní",1,IF(AU102="snížená",2,IF(AU102="zákl. přenesená",4,IF(AU102="sníž. přenesená",5,3))))</f>
        <v>1</v>
      </c>
      <c r="CJ102" s="11">
        <f>IF(AT102="stavební čast",1,IF(AT102="investiční čast",2,3))</f>
        <v>1</v>
      </c>
      <c r="CK102" s="11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</row>
    <row r="104" s="2" customFormat="1" ht="30" customHeight="1">
      <c r="A104" s="37"/>
      <c r="B104" s="38"/>
      <c r="C104" s="153" t="s">
        <v>115</v>
      </c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5">
        <f>ROUND(AG94 + AG98, 2)</f>
        <v>0</v>
      </c>
      <c r="AH104" s="155"/>
      <c r="AI104" s="155"/>
      <c r="AJ104" s="155"/>
      <c r="AK104" s="155"/>
      <c r="AL104" s="155"/>
      <c r="AM104" s="155"/>
      <c r="AN104" s="155">
        <f>ROUND(AN94 + AN98, 2)</f>
        <v>0</v>
      </c>
      <c r="AO104" s="155"/>
      <c r="AP104" s="155"/>
      <c r="AQ104" s="154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</row>
  </sheetData>
  <sheetProtection sheet="1" formatColumns="0" formatRows="0" objects="1" scenarios="1" spinCount="100000" saltValue="aezaziLHMz2OiLqdsetN8b/pMEiJabAyAdc0w1IFFppEKpWu9p3ibywyQpKvdvRZ1S2PuvwWeUBWkVrK4GBzCw==" hashValue="WczYigGCqdoowxA0yc5KpXZH831HsvsfrUY9Qbhs8gvTkZWpgBymEqkK3fVDaQqEVSeknSVPiRVzyMvIgKygFQ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K96:AF96"/>
    <mergeCell ref="E96:I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4 - Rozpočet mobiliář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1" t="s">
        <v>106</v>
      </c>
    </row>
    <row r="3" s="1" customFormat="1" ht="6.96" customHeight="1">
      <c r="B3" s="15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4"/>
      <c r="AT3" s="11" t="s">
        <v>22</v>
      </c>
    </row>
    <row r="4" s="1" customFormat="1" ht="24.96" customHeight="1">
      <c r="B4" s="14"/>
      <c r="D4" s="158" t="s">
        <v>116</v>
      </c>
      <c r="M4" s="14"/>
      <c r="N4" s="159" t="s">
        <v>11</v>
      </c>
      <c r="AT4" s="11" t="s">
        <v>4</v>
      </c>
    </row>
    <row r="5" s="1" customFormat="1" ht="6.96" customHeight="1">
      <c r="B5" s="14"/>
      <c r="M5" s="14"/>
    </row>
    <row r="6" s="1" customFormat="1" ht="12" customHeight="1">
      <c r="B6" s="14"/>
      <c r="D6" s="160" t="s">
        <v>17</v>
      </c>
      <c r="M6" s="14"/>
    </row>
    <row r="7" s="1" customFormat="1" ht="16.5" customHeight="1">
      <c r="B7" s="14"/>
      <c r="E7" s="161" t="str">
        <f>'Rekapitulace stavby'!K6</f>
        <v>Hodonín-ZŠ Očovská</v>
      </c>
      <c r="F7" s="160"/>
      <c r="G7" s="160"/>
      <c r="H7" s="160"/>
      <c r="M7" s="14"/>
    </row>
    <row r="8" s="1" customFormat="1" ht="12" customHeight="1">
      <c r="B8" s="14"/>
      <c r="D8" s="160" t="s">
        <v>117</v>
      </c>
      <c r="M8" s="14"/>
    </row>
    <row r="9" s="2" customFormat="1" ht="16.5" customHeight="1">
      <c r="A9" s="37"/>
      <c r="B9" s="40"/>
      <c r="C9" s="37"/>
      <c r="D9" s="37"/>
      <c r="E9" s="161" t="s">
        <v>118</v>
      </c>
      <c r="F9" s="37"/>
      <c r="G9" s="37"/>
      <c r="H9" s="37"/>
      <c r="I9" s="37"/>
      <c r="J9" s="37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0" t="s">
        <v>119</v>
      </c>
      <c r="E10" s="37"/>
      <c r="F10" s="37"/>
      <c r="G10" s="37"/>
      <c r="H10" s="37"/>
      <c r="I10" s="37"/>
      <c r="J10" s="37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2" t="s">
        <v>120</v>
      </c>
      <c r="F11" s="37"/>
      <c r="G11" s="37"/>
      <c r="H11" s="37"/>
      <c r="I11" s="37"/>
      <c r="J11" s="37"/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0" t="s">
        <v>19</v>
      </c>
      <c r="E13" s="37"/>
      <c r="F13" s="142" t="s">
        <v>20</v>
      </c>
      <c r="G13" s="37"/>
      <c r="H13" s="37"/>
      <c r="I13" s="160" t="s">
        <v>21</v>
      </c>
      <c r="J13" s="142" t="s">
        <v>1</v>
      </c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0" t="s">
        <v>23</v>
      </c>
      <c r="E14" s="37"/>
      <c r="F14" s="142" t="s">
        <v>24</v>
      </c>
      <c r="G14" s="37"/>
      <c r="H14" s="37"/>
      <c r="I14" s="160" t="s">
        <v>25</v>
      </c>
      <c r="J14" s="163" t="str">
        <f>'Rekapitulace stavby'!AN8</f>
        <v>24. 1. 2020</v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0" t="s">
        <v>31</v>
      </c>
      <c r="E16" s="37"/>
      <c r="F16" s="37"/>
      <c r="G16" s="37"/>
      <c r="H16" s="37"/>
      <c r="I16" s="160" t="s">
        <v>32</v>
      </c>
      <c r="J16" s="142" t="s">
        <v>33</v>
      </c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2" t="s">
        <v>34</v>
      </c>
      <c r="F17" s="37"/>
      <c r="G17" s="37"/>
      <c r="H17" s="37"/>
      <c r="I17" s="160" t="s">
        <v>35</v>
      </c>
      <c r="J17" s="142" t="s">
        <v>36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0" t="s">
        <v>37</v>
      </c>
      <c r="E19" s="37"/>
      <c r="F19" s="37"/>
      <c r="G19" s="37"/>
      <c r="H19" s="37"/>
      <c r="I19" s="160" t="s">
        <v>32</v>
      </c>
      <c r="J19" s="27" t="str">
        <f>'Rekapitulace stavby'!AN13</f>
        <v>Vyplň údaj</v>
      </c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27" t="str">
        <f>'Rekapitulace stavby'!E14</f>
        <v>Vyplň údaj</v>
      </c>
      <c r="F20" s="142"/>
      <c r="G20" s="142"/>
      <c r="H20" s="142"/>
      <c r="I20" s="160" t="s">
        <v>35</v>
      </c>
      <c r="J20" s="27" t="str">
        <f>'Rekapitulace stavby'!AN14</f>
        <v>Vyplň údaj</v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0" t="s">
        <v>39</v>
      </c>
      <c r="E22" s="37"/>
      <c r="F22" s="37"/>
      <c r="G22" s="37"/>
      <c r="H22" s="37"/>
      <c r="I22" s="160" t="s">
        <v>32</v>
      </c>
      <c r="J22" s="142" t="s">
        <v>1</v>
      </c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2" t="s">
        <v>40</v>
      </c>
      <c r="F23" s="37"/>
      <c r="G23" s="37"/>
      <c r="H23" s="37"/>
      <c r="I23" s="160" t="s">
        <v>35</v>
      </c>
      <c r="J23" s="142" t="s">
        <v>1</v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0" t="s">
        <v>41</v>
      </c>
      <c r="E25" s="37"/>
      <c r="F25" s="37"/>
      <c r="G25" s="37"/>
      <c r="H25" s="37"/>
      <c r="I25" s="160" t="s">
        <v>32</v>
      </c>
      <c r="J25" s="142" t="s">
        <v>42</v>
      </c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2" t="s">
        <v>43</v>
      </c>
      <c r="F26" s="37"/>
      <c r="G26" s="37"/>
      <c r="H26" s="37"/>
      <c r="I26" s="160" t="s">
        <v>35</v>
      </c>
      <c r="J26" s="142" t="s">
        <v>44</v>
      </c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0" t="s">
        <v>45</v>
      </c>
      <c r="E28" s="37"/>
      <c r="F28" s="37"/>
      <c r="G28" s="37"/>
      <c r="H28" s="37"/>
      <c r="I28" s="37"/>
      <c r="J28" s="37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4"/>
      <c r="B29" s="165"/>
      <c r="C29" s="164"/>
      <c r="D29" s="164"/>
      <c r="E29" s="166" t="s">
        <v>1</v>
      </c>
      <c r="F29" s="166"/>
      <c r="G29" s="166"/>
      <c r="H29" s="166"/>
      <c r="I29" s="164"/>
      <c r="J29" s="164"/>
      <c r="K29" s="164"/>
      <c r="L29" s="164"/>
      <c r="M29" s="167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8"/>
      <c r="E31" s="168"/>
      <c r="F31" s="168"/>
      <c r="G31" s="168"/>
      <c r="H31" s="168"/>
      <c r="I31" s="168"/>
      <c r="J31" s="168"/>
      <c r="K31" s="168"/>
      <c r="L31" s="168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2" t="s">
        <v>121</v>
      </c>
      <c r="E32" s="37"/>
      <c r="F32" s="37"/>
      <c r="G32" s="37"/>
      <c r="H32" s="37"/>
      <c r="I32" s="37"/>
      <c r="J32" s="37"/>
      <c r="K32" s="169">
        <f>K98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>
      <c r="A33" s="37"/>
      <c r="B33" s="40"/>
      <c r="C33" s="37"/>
      <c r="D33" s="37"/>
      <c r="E33" s="160" t="s">
        <v>48</v>
      </c>
      <c r="F33" s="37"/>
      <c r="G33" s="37"/>
      <c r="H33" s="37"/>
      <c r="I33" s="37"/>
      <c r="J33" s="37"/>
      <c r="K33" s="170">
        <f>I98</f>
        <v>0</v>
      </c>
      <c r="L33" s="37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40"/>
      <c r="C34" s="37"/>
      <c r="D34" s="37"/>
      <c r="E34" s="160" t="s">
        <v>49</v>
      </c>
      <c r="F34" s="37"/>
      <c r="G34" s="37"/>
      <c r="H34" s="37"/>
      <c r="I34" s="37"/>
      <c r="J34" s="37"/>
      <c r="K34" s="170">
        <f>J98</f>
        <v>0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71" t="s">
        <v>110</v>
      </c>
      <c r="E35" s="37"/>
      <c r="F35" s="37"/>
      <c r="G35" s="37"/>
      <c r="H35" s="37"/>
      <c r="I35" s="37"/>
      <c r="J35" s="37"/>
      <c r="K35" s="169">
        <f>K101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40"/>
      <c r="C36" s="37"/>
      <c r="D36" s="172" t="s">
        <v>51</v>
      </c>
      <c r="E36" s="37"/>
      <c r="F36" s="37"/>
      <c r="G36" s="37"/>
      <c r="H36" s="37"/>
      <c r="I36" s="37"/>
      <c r="J36" s="37"/>
      <c r="K36" s="173">
        <f>ROUND(K32 + K35,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40"/>
      <c r="C37" s="37"/>
      <c r="D37" s="168"/>
      <c r="E37" s="168"/>
      <c r="F37" s="168"/>
      <c r="G37" s="168"/>
      <c r="H37" s="168"/>
      <c r="I37" s="168"/>
      <c r="J37" s="168"/>
      <c r="K37" s="168"/>
      <c r="L37" s="168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37"/>
      <c r="F38" s="174" t="s">
        <v>53</v>
      </c>
      <c r="G38" s="37"/>
      <c r="H38" s="37"/>
      <c r="I38" s="174" t="s">
        <v>52</v>
      </c>
      <c r="J38" s="37"/>
      <c r="K38" s="174" t="s">
        <v>54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0"/>
      <c r="C39" s="37"/>
      <c r="D39" s="175" t="s">
        <v>55</v>
      </c>
      <c r="E39" s="160" t="s">
        <v>56</v>
      </c>
      <c r="F39" s="170">
        <f>ROUND((SUM(BE101:BE108) + SUM(BE130:BE167)),  2)</f>
        <v>0</v>
      </c>
      <c r="G39" s="37"/>
      <c r="H39" s="37"/>
      <c r="I39" s="176">
        <v>0.20999999999999999</v>
      </c>
      <c r="J39" s="37"/>
      <c r="K39" s="170">
        <f>ROUND(((SUM(BE101:BE108) + SUM(BE130:BE167))*I39),  2)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0"/>
      <c r="C40" s="37"/>
      <c r="D40" s="37"/>
      <c r="E40" s="160" t="s">
        <v>57</v>
      </c>
      <c r="F40" s="170">
        <f>ROUND((SUM(BF101:BF108) + SUM(BF130:BF167)),  2)</f>
        <v>0</v>
      </c>
      <c r="G40" s="37"/>
      <c r="H40" s="37"/>
      <c r="I40" s="176">
        <v>0.14999999999999999</v>
      </c>
      <c r="J40" s="37"/>
      <c r="K40" s="170">
        <f>ROUND(((SUM(BF101:BF108) + SUM(BF130:BF167))*I40),  2)</f>
        <v>0</v>
      </c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0" t="s">
        <v>58</v>
      </c>
      <c r="F41" s="170">
        <f>ROUND((SUM(BG101:BG108) + SUM(BG130:BG167)),  2)</f>
        <v>0</v>
      </c>
      <c r="G41" s="37"/>
      <c r="H41" s="37"/>
      <c r="I41" s="176">
        <v>0.20999999999999999</v>
      </c>
      <c r="J41" s="37"/>
      <c r="K41" s="170">
        <f>0</f>
        <v>0</v>
      </c>
      <c r="L41" s="37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0"/>
      <c r="C42" s="37"/>
      <c r="D42" s="37"/>
      <c r="E42" s="160" t="s">
        <v>59</v>
      </c>
      <c r="F42" s="170">
        <f>ROUND((SUM(BH101:BH108) + SUM(BH130:BH167)),  2)</f>
        <v>0</v>
      </c>
      <c r="G42" s="37"/>
      <c r="H42" s="37"/>
      <c r="I42" s="176">
        <v>0.14999999999999999</v>
      </c>
      <c r="J42" s="37"/>
      <c r="K42" s="170">
        <f>0</f>
        <v>0</v>
      </c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40"/>
      <c r="C43" s="37"/>
      <c r="D43" s="37"/>
      <c r="E43" s="160" t="s">
        <v>60</v>
      </c>
      <c r="F43" s="170">
        <f>ROUND((SUM(BI101:BI108) + SUM(BI130:BI167)),  2)</f>
        <v>0</v>
      </c>
      <c r="G43" s="37"/>
      <c r="H43" s="37"/>
      <c r="I43" s="176">
        <v>0</v>
      </c>
      <c r="J43" s="37"/>
      <c r="K43" s="170">
        <f>0</f>
        <v>0</v>
      </c>
      <c r="L43" s="37"/>
      <c r="M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40"/>
      <c r="C45" s="177"/>
      <c r="D45" s="178" t="s">
        <v>61</v>
      </c>
      <c r="E45" s="179"/>
      <c r="F45" s="179"/>
      <c r="G45" s="180" t="s">
        <v>62</v>
      </c>
      <c r="H45" s="181" t="s">
        <v>63</v>
      </c>
      <c r="I45" s="179"/>
      <c r="J45" s="179"/>
      <c r="K45" s="182">
        <f>SUM(K36:K43)</f>
        <v>0</v>
      </c>
      <c r="L45" s="183"/>
      <c r="M45" s="62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40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62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14"/>
      <c r="M47" s="14"/>
    </row>
    <row r="48" s="1" customFormat="1" ht="14.4" customHeight="1">
      <c r="B48" s="14"/>
      <c r="M48" s="14"/>
    </row>
    <row r="49" s="1" customFormat="1" ht="14.4" customHeight="1">
      <c r="B49" s="14"/>
      <c r="M49" s="14"/>
    </row>
    <row r="50" s="2" customFormat="1" ht="14.4" customHeight="1">
      <c r="B50" s="62"/>
      <c r="D50" s="184" t="s">
        <v>64</v>
      </c>
      <c r="E50" s="185"/>
      <c r="F50" s="185"/>
      <c r="G50" s="184" t="s">
        <v>65</v>
      </c>
      <c r="H50" s="185"/>
      <c r="I50" s="185"/>
      <c r="J50" s="185"/>
      <c r="K50" s="185"/>
      <c r="L50" s="185"/>
      <c r="M50" s="62"/>
    </row>
    <row r="51">
      <c r="B51" s="14"/>
      <c r="M51" s="14"/>
    </row>
    <row r="52">
      <c r="B52" s="14"/>
      <c r="M52" s="14"/>
    </row>
    <row r="53">
      <c r="B53" s="14"/>
      <c r="M53" s="14"/>
    </row>
    <row r="54">
      <c r="B54" s="14"/>
      <c r="M54" s="14"/>
    </row>
    <row r="55">
      <c r="B55" s="14"/>
      <c r="M55" s="14"/>
    </row>
    <row r="56">
      <c r="B56" s="14"/>
      <c r="M56" s="14"/>
    </row>
    <row r="57">
      <c r="B57" s="14"/>
      <c r="M57" s="14"/>
    </row>
    <row r="58">
      <c r="B58" s="14"/>
      <c r="M58" s="14"/>
    </row>
    <row r="59">
      <c r="B59" s="14"/>
      <c r="M59" s="14"/>
    </row>
    <row r="60">
      <c r="B60" s="14"/>
      <c r="M60" s="14"/>
    </row>
    <row r="61" s="2" customFormat="1">
      <c r="A61" s="37"/>
      <c r="B61" s="40"/>
      <c r="C61" s="37"/>
      <c r="D61" s="186" t="s">
        <v>66</v>
      </c>
      <c r="E61" s="187"/>
      <c r="F61" s="188" t="s">
        <v>67</v>
      </c>
      <c r="G61" s="186" t="s">
        <v>66</v>
      </c>
      <c r="H61" s="187"/>
      <c r="I61" s="187"/>
      <c r="J61" s="189" t="s">
        <v>67</v>
      </c>
      <c r="K61" s="187"/>
      <c r="L61" s="187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4"/>
      <c r="M62" s="14"/>
    </row>
    <row r="63">
      <c r="B63" s="14"/>
      <c r="M63" s="14"/>
    </row>
    <row r="64">
      <c r="B64" s="14"/>
      <c r="M64" s="14"/>
    </row>
    <row r="65" s="2" customFormat="1">
      <c r="A65" s="37"/>
      <c r="B65" s="40"/>
      <c r="C65" s="37"/>
      <c r="D65" s="184" t="s">
        <v>68</v>
      </c>
      <c r="E65" s="190"/>
      <c r="F65" s="190"/>
      <c r="G65" s="184" t="s">
        <v>69</v>
      </c>
      <c r="H65" s="190"/>
      <c r="I65" s="190"/>
      <c r="J65" s="190"/>
      <c r="K65" s="190"/>
      <c r="L65" s="190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4"/>
      <c r="M66" s="14"/>
    </row>
    <row r="67">
      <c r="B67" s="14"/>
      <c r="M67" s="14"/>
    </row>
    <row r="68">
      <c r="B68" s="14"/>
      <c r="M68" s="14"/>
    </row>
    <row r="69">
      <c r="B69" s="14"/>
      <c r="M69" s="14"/>
    </row>
    <row r="70">
      <c r="B70" s="14"/>
      <c r="M70" s="14"/>
    </row>
    <row r="71">
      <c r="B71" s="14"/>
      <c r="M71" s="14"/>
    </row>
    <row r="72">
      <c r="B72" s="14"/>
      <c r="M72" s="14"/>
    </row>
    <row r="73">
      <c r="B73" s="14"/>
      <c r="M73" s="14"/>
    </row>
    <row r="74">
      <c r="B74" s="14"/>
      <c r="M74" s="14"/>
    </row>
    <row r="75">
      <c r="B75" s="14"/>
      <c r="M75" s="14"/>
    </row>
    <row r="76" s="2" customFormat="1">
      <c r="A76" s="37"/>
      <c r="B76" s="40"/>
      <c r="C76" s="37"/>
      <c r="D76" s="186" t="s">
        <v>66</v>
      </c>
      <c r="E76" s="187"/>
      <c r="F76" s="188" t="s">
        <v>67</v>
      </c>
      <c r="G76" s="186" t="s">
        <v>66</v>
      </c>
      <c r="H76" s="187"/>
      <c r="I76" s="187"/>
      <c r="J76" s="189" t="s">
        <v>67</v>
      </c>
      <c r="K76" s="187"/>
      <c r="L76" s="187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17" t="s">
        <v>122</v>
      </c>
      <c r="D82" s="39"/>
      <c r="E82" s="39"/>
      <c r="F82" s="39"/>
      <c r="G82" s="39"/>
      <c r="H82" s="39"/>
      <c r="I82" s="39"/>
      <c r="J82" s="39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6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5" t="str">
        <f>E7</f>
        <v>Hodonín-ZŠ Očovská</v>
      </c>
      <c r="F85" s="26"/>
      <c r="G85" s="26"/>
      <c r="H85" s="26"/>
      <c r="I85" s="39"/>
      <c r="J85" s="39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5"/>
      <c r="C86" s="26" t="s">
        <v>117</v>
      </c>
      <c r="D86" s="16"/>
      <c r="E86" s="16"/>
      <c r="F86" s="16"/>
      <c r="G86" s="16"/>
      <c r="H86" s="16"/>
      <c r="I86" s="16"/>
      <c r="J86" s="16"/>
      <c r="K86" s="16"/>
      <c r="L86" s="16"/>
      <c r="M86" s="14"/>
    </row>
    <row r="87" s="2" customFormat="1" ht="16.5" customHeight="1">
      <c r="A87" s="37"/>
      <c r="B87" s="38"/>
      <c r="C87" s="39"/>
      <c r="D87" s="39"/>
      <c r="E87" s="195" t="s">
        <v>118</v>
      </c>
      <c r="F87" s="39"/>
      <c r="G87" s="39"/>
      <c r="H87" s="39"/>
      <c r="I87" s="39"/>
      <c r="J87" s="39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6" t="s">
        <v>119</v>
      </c>
      <c r="D88" s="39"/>
      <c r="E88" s="39"/>
      <c r="F88" s="39"/>
      <c r="G88" s="39"/>
      <c r="H88" s="39"/>
      <c r="I88" s="39"/>
      <c r="J88" s="39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04 - Rozpočet mobiliáře</v>
      </c>
      <c r="F89" s="39"/>
      <c r="G89" s="39"/>
      <c r="H89" s="39"/>
      <c r="I89" s="39"/>
      <c r="J89" s="39"/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6" t="s">
        <v>23</v>
      </c>
      <c r="D91" s="39"/>
      <c r="E91" s="39"/>
      <c r="F91" s="21" t="str">
        <f>F14</f>
        <v>Hodonín, ZŠ Očovská</v>
      </c>
      <c r="G91" s="39"/>
      <c r="H91" s="39"/>
      <c r="I91" s="26" t="s">
        <v>25</v>
      </c>
      <c r="J91" s="78" t="str">
        <f>IF(J14="","",J14)</f>
        <v>24. 1. 2020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26" t="s">
        <v>31</v>
      </c>
      <c r="D93" s="39"/>
      <c r="E93" s="39"/>
      <c r="F93" s="21" t="str">
        <f>E17</f>
        <v>Město Hodonín, Národní třída 373/25,695 01 Hodonín</v>
      </c>
      <c r="G93" s="39"/>
      <c r="H93" s="39"/>
      <c r="I93" s="26" t="s">
        <v>39</v>
      </c>
      <c r="J93" s="31" t="str">
        <f>E23</f>
        <v>Ing.Jana Janíková, Ing.Denisa Hrubanová PhD.</v>
      </c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40.05" customHeight="1">
      <c r="A94" s="37"/>
      <c r="B94" s="38"/>
      <c r="C94" s="26" t="s">
        <v>37</v>
      </c>
      <c r="D94" s="39"/>
      <c r="E94" s="39"/>
      <c r="F94" s="21" t="str">
        <f>IF(E20="","",E20)</f>
        <v>Vyplň údaj</v>
      </c>
      <c r="G94" s="39"/>
      <c r="H94" s="39"/>
      <c r="I94" s="26" t="s">
        <v>41</v>
      </c>
      <c r="J94" s="31" t="str">
        <f>E26</f>
        <v>ZaKT Brno, Ponávka 2, 60200 Brno</v>
      </c>
      <c r="K94" s="39"/>
      <c r="L94" s="39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6" t="s">
        <v>123</v>
      </c>
      <c r="D96" s="154"/>
      <c r="E96" s="154"/>
      <c r="F96" s="154"/>
      <c r="G96" s="154"/>
      <c r="H96" s="154"/>
      <c r="I96" s="197" t="s">
        <v>124</v>
      </c>
      <c r="J96" s="197" t="s">
        <v>125</v>
      </c>
      <c r="K96" s="197" t="s">
        <v>126</v>
      </c>
      <c r="L96" s="154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8" t="s">
        <v>127</v>
      </c>
      <c r="D98" s="39"/>
      <c r="E98" s="39"/>
      <c r="F98" s="39"/>
      <c r="G98" s="39"/>
      <c r="H98" s="39"/>
      <c r="I98" s="109">
        <f>Q130</f>
        <v>0</v>
      </c>
      <c r="J98" s="109">
        <f>R130</f>
        <v>0</v>
      </c>
      <c r="K98" s="109">
        <f>K130</f>
        <v>0</v>
      </c>
      <c r="L98" s="39"/>
      <c r="M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1" t="s">
        <v>128</v>
      </c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29.28" customHeight="1">
      <c r="A101" s="37"/>
      <c r="B101" s="38"/>
      <c r="C101" s="198" t="s">
        <v>129</v>
      </c>
      <c r="D101" s="39"/>
      <c r="E101" s="39"/>
      <c r="F101" s="39"/>
      <c r="G101" s="39"/>
      <c r="H101" s="39"/>
      <c r="I101" s="39"/>
      <c r="J101" s="39"/>
      <c r="K101" s="199">
        <f>ROUND(K102 + K103 + K104 + K105 + K106 + K107,2)</f>
        <v>0</v>
      </c>
      <c r="L101" s="39"/>
      <c r="M101" s="62"/>
      <c r="O101" s="200" t="s">
        <v>55</v>
      </c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18" customHeight="1">
      <c r="A102" s="37"/>
      <c r="B102" s="38"/>
      <c r="C102" s="39"/>
      <c r="D102" s="150" t="s">
        <v>130</v>
      </c>
      <c r="E102" s="144"/>
      <c r="F102" s="144"/>
      <c r="G102" s="39"/>
      <c r="H102" s="39"/>
      <c r="I102" s="39"/>
      <c r="J102" s="39"/>
      <c r="K102" s="145">
        <v>0</v>
      </c>
      <c r="L102" s="39"/>
      <c r="M102" s="201"/>
      <c r="N102" s="202"/>
      <c r="O102" s="203" t="s">
        <v>56</v>
      </c>
      <c r="P102" s="202"/>
      <c r="Q102" s="202"/>
      <c r="R102" s="202"/>
      <c r="S102" s="204"/>
      <c r="T102" s="204"/>
      <c r="U102" s="204"/>
      <c r="V102" s="204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5" t="s">
        <v>131</v>
      </c>
      <c r="AZ102" s="202"/>
      <c r="BA102" s="202"/>
      <c r="BB102" s="202"/>
      <c r="BC102" s="202"/>
      <c r="BD102" s="202"/>
      <c r="BE102" s="206">
        <f>IF(O102="základní",K102,0)</f>
        <v>0</v>
      </c>
      <c r="BF102" s="206">
        <f>IF(O102="snížená",K102,0)</f>
        <v>0</v>
      </c>
      <c r="BG102" s="206">
        <f>IF(O102="zákl. přenesená",K102,0)</f>
        <v>0</v>
      </c>
      <c r="BH102" s="206">
        <f>IF(O102="sníž. přenesená",K102,0)</f>
        <v>0</v>
      </c>
      <c r="BI102" s="206">
        <f>IF(O102="nulová",K102,0)</f>
        <v>0</v>
      </c>
      <c r="BJ102" s="205" t="s">
        <v>100</v>
      </c>
      <c r="BK102" s="202"/>
      <c r="BL102" s="202"/>
      <c r="BM102" s="202"/>
    </row>
    <row r="103" s="2" customFormat="1" ht="18" customHeight="1">
      <c r="A103" s="37"/>
      <c r="B103" s="38"/>
      <c r="C103" s="39"/>
      <c r="D103" s="150" t="s">
        <v>132</v>
      </c>
      <c r="E103" s="144"/>
      <c r="F103" s="144"/>
      <c r="G103" s="39"/>
      <c r="H103" s="39"/>
      <c r="I103" s="39"/>
      <c r="J103" s="39"/>
      <c r="K103" s="145">
        <v>0</v>
      </c>
      <c r="L103" s="39"/>
      <c r="M103" s="201"/>
      <c r="N103" s="202"/>
      <c r="O103" s="203" t="s">
        <v>56</v>
      </c>
      <c r="P103" s="202"/>
      <c r="Q103" s="202"/>
      <c r="R103" s="202"/>
      <c r="S103" s="204"/>
      <c r="T103" s="204"/>
      <c r="U103" s="204"/>
      <c r="V103" s="204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2"/>
      <c r="AG103" s="202"/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5" t="s">
        <v>131</v>
      </c>
      <c r="AZ103" s="202"/>
      <c r="BA103" s="202"/>
      <c r="BB103" s="202"/>
      <c r="BC103" s="202"/>
      <c r="BD103" s="202"/>
      <c r="BE103" s="206">
        <f>IF(O103="základní",K103,0)</f>
        <v>0</v>
      </c>
      <c r="BF103" s="206">
        <f>IF(O103="snížená",K103,0)</f>
        <v>0</v>
      </c>
      <c r="BG103" s="206">
        <f>IF(O103="zákl. přenesená",K103,0)</f>
        <v>0</v>
      </c>
      <c r="BH103" s="206">
        <f>IF(O103="sníž. přenesená",K103,0)</f>
        <v>0</v>
      </c>
      <c r="BI103" s="206">
        <f>IF(O103="nulová",K103,0)</f>
        <v>0</v>
      </c>
      <c r="BJ103" s="205" t="s">
        <v>100</v>
      </c>
      <c r="BK103" s="202"/>
      <c r="BL103" s="202"/>
      <c r="BM103" s="202"/>
    </row>
    <row r="104" s="2" customFormat="1" ht="18" customHeight="1">
      <c r="A104" s="37"/>
      <c r="B104" s="38"/>
      <c r="C104" s="39"/>
      <c r="D104" s="150" t="s">
        <v>133</v>
      </c>
      <c r="E104" s="144"/>
      <c r="F104" s="144"/>
      <c r="G104" s="39"/>
      <c r="H104" s="39"/>
      <c r="I104" s="39"/>
      <c r="J104" s="39"/>
      <c r="K104" s="145">
        <v>0</v>
      </c>
      <c r="L104" s="39"/>
      <c r="M104" s="201"/>
      <c r="N104" s="202"/>
      <c r="O104" s="203" t="s">
        <v>56</v>
      </c>
      <c r="P104" s="202"/>
      <c r="Q104" s="202"/>
      <c r="R104" s="202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2"/>
      <c r="AG104" s="202"/>
      <c r="AH104" s="202"/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5" t="s">
        <v>131</v>
      </c>
      <c r="AZ104" s="202"/>
      <c r="BA104" s="202"/>
      <c r="BB104" s="202"/>
      <c r="BC104" s="202"/>
      <c r="BD104" s="202"/>
      <c r="BE104" s="206">
        <f>IF(O104="základní",K104,0)</f>
        <v>0</v>
      </c>
      <c r="BF104" s="206">
        <f>IF(O104="snížená",K104,0)</f>
        <v>0</v>
      </c>
      <c r="BG104" s="206">
        <f>IF(O104="zákl. přenesená",K104,0)</f>
        <v>0</v>
      </c>
      <c r="BH104" s="206">
        <f>IF(O104="sníž. přenesená",K104,0)</f>
        <v>0</v>
      </c>
      <c r="BI104" s="206">
        <f>IF(O104="nulová",K104,0)</f>
        <v>0</v>
      </c>
      <c r="BJ104" s="205" t="s">
        <v>100</v>
      </c>
      <c r="BK104" s="202"/>
      <c r="BL104" s="202"/>
      <c r="BM104" s="202"/>
    </row>
    <row r="105" s="2" customFormat="1" ht="18" customHeight="1">
      <c r="A105" s="37"/>
      <c r="B105" s="38"/>
      <c r="C105" s="39"/>
      <c r="D105" s="150" t="s">
        <v>134</v>
      </c>
      <c r="E105" s="144"/>
      <c r="F105" s="144"/>
      <c r="G105" s="39"/>
      <c r="H105" s="39"/>
      <c r="I105" s="39"/>
      <c r="J105" s="39"/>
      <c r="K105" s="145">
        <v>0</v>
      </c>
      <c r="L105" s="39"/>
      <c r="M105" s="201"/>
      <c r="N105" s="202"/>
      <c r="O105" s="203" t="s">
        <v>56</v>
      </c>
      <c r="P105" s="202"/>
      <c r="Q105" s="202"/>
      <c r="R105" s="202"/>
      <c r="S105" s="204"/>
      <c r="T105" s="204"/>
      <c r="U105" s="204"/>
      <c r="V105" s="204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5" t="s">
        <v>131</v>
      </c>
      <c r="AZ105" s="202"/>
      <c r="BA105" s="202"/>
      <c r="BB105" s="202"/>
      <c r="BC105" s="202"/>
      <c r="BD105" s="202"/>
      <c r="BE105" s="206">
        <f>IF(O105="základní",K105,0)</f>
        <v>0</v>
      </c>
      <c r="BF105" s="206">
        <f>IF(O105="snížená",K105,0)</f>
        <v>0</v>
      </c>
      <c r="BG105" s="206">
        <f>IF(O105="zákl. přenesená",K105,0)</f>
        <v>0</v>
      </c>
      <c r="BH105" s="206">
        <f>IF(O105="sníž. přenesená",K105,0)</f>
        <v>0</v>
      </c>
      <c r="BI105" s="206">
        <f>IF(O105="nulová",K105,0)</f>
        <v>0</v>
      </c>
      <c r="BJ105" s="205" t="s">
        <v>100</v>
      </c>
      <c r="BK105" s="202"/>
      <c r="BL105" s="202"/>
      <c r="BM105" s="202"/>
    </row>
    <row r="106" s="2" customFormat="1" ht="18" customHeight="1">
      <c r="A106" s="37"/>
      <c r="B106" s="38"/>
      <c r="C106" s="39"/>
      <c r="D106" s="150" t="s">
        <v>135</v>
      </c>
      <c r="E106" s="144"/>
      <c r="F106" s="144"/>
      <c r="G106" s="39"/>
      <c r="H106" s="39"/>
      <c r="I106" s="39"/>
      <c r="J106" s="39"/>
      <c r="K106" s="145">
        <v>0</v>
      </c>
      <c r="L106" s="39"/>
      <c r="M106" s="201"/>
      <c r="N106" s="202"/>
      <c r="O106" s="203" t="s">
        <v>56</v>
      </c>
      <c r="P106" s="202"/>
      <c r="Q106" s="202"/>
      <c r="R106" s="202"/>
      <c r="S106" s="204"/>
      <c r="T106" s="204"/>
      <c r="U106" s="204"/>
      <c r="V106" s="204"/>
      <c r="W106" s="204"/>
      <c r="X106" s="204"/>
      <c r="Y106" s="204"/>
      <c r="Z106" s="204"/>
      <c r="AA106" s="204"/>
      <c r="AB106" s="204"/>
      <c r="AC106" s="204"/>
      <c r="AD106" s="204"/>
      <c r="AE106" s="204"/>
      <c r="AF106" s="202"/>
      <c r="AG106" s="202"/>
      <c r="AH106" s="202"/>
      <c r="AI106" s="202"/>
      <c r="AJ106" s="202"/>
      <c r="AK106" s="202"/>
      <c r="AL106" s="202"/>
      <c r="AM106" s="202"/>
      <c r="AN106" s="202"/>
      <c r="AO106" s="202"/>
      <c r="AP106" s="202"/>
      <c r="AQ106" s="202"/>
      <c r="AR106" s="202"/>
      <c r="AS106" s="202"/>
      <c r="AT106" s="202"/>
      <c r="AU106" s="202"/>
      <c r="AV106" s="202"/>
      <c r="AW106" s="202"/>
      <c r="AX106" s="202"/>
      <c r="AY106" s="205" t="s">
        <v>131</v>
      </c>
      <c r="AZ106" s="202"/>
      <c r="BA106" s="202"/>
      <c r="BB106" s="202"/>
      <c r="BC106" s="202"/>
      <c r="BD106" s="202"/>
      <c r="BE106" s="206">
        <f>IF(O106="základní",K106,0)</f>
        <v>0</v>
      </c>
      <c r="BF106" s="206">
        <f>IF(O106="snížená",K106,0)</f>
        <v>0</v>
      </c>
      <c r="BG106" s="206">
        <f>IF(O106="zákl. přenesená",K106,0)</f>
        <v>0</v>
      </c>
      <c r="BH106" s="206">
        <f>IF(O106="sníž. přenesená",K106,0)</f>
        <v>0</v>
      </c>
      <c r="BI106" s="206">
        <f>IF(O106="nulová",K106,0)</f>
        <v>0</v>
      </c>
      <c r="BJ106" s="205" t="s">
        <v>100</v>
      </c>
      <c r="BK106" s="202"/>
      <c r="BL106" s="202"/>
      <c r="BM106" s="202"/>
    </row>
    <row r="107" s="2" customFormat="1" ht="18" customHeight="1">
      <c r="A107" s="37"/>
      <c r="B107" s="38"/>
      <c r="C107" s="39"/>
      <c r="D107" s="144" t="s">
        <v>136</v>
      </c>
      <c r="E107" s="39"/>
      <c r="F107" s="39"/>
      <c r="G107" s="39"/>
      <c r="H107" s="39"/>
      <c r="I107" s="39"/>
      <c r="J107" s="39"/>
      <c r="K107" s="145">
        <f>ROUND(K32*T107,2)</f>
        <v>0</v>
      </c>
      <c r="L107" s="39"/>
      <c r="M107" s="201"/>
      <c r="N107" s="202"/>
      <c r="O107" s="203" t="s">
        <v>56</v>
      </c>
      <c r="P107" s="202"/>
      <c r="Q107" s="202"/>
      <c r="R107" s="202"/>
      <c r="S107" s="204"/>
      <c r="T107" s="204"/>
      <c r="U107" s="204"/>
      <c r="V107" s="204"/>
      <c r="W107" s="204"/>
      <c r="X107" s="204"/>
      <c r="Y107" s="204"/>
      <c r="Z107" s="204"/>
      <c r="AA107" s="204"/>
      <c r="AB107" s="204"/>
      <c r="AC107" s="204"/>
      <c r="AD107" s="204"/>
      <c r="AE107" s="204"/>
      <c r="AF107" s="202"/>
      <c r="AG107" s="202"/>
      <c r="AH107" s="202"/>
      <c r="AI107" s="202"/>
      <c r="AJ107" s="202"/>
      <c r="AK107" s="202"/>
      <c r="AL107" s="202"/>
      <c r="AM107" s="202"/>
      <c r="AN107" s="202"/>
      <c r="AO107" s="202"/>
      <c r="AP107" s="202"/>
      <c r="AQ107" s="202"/>
      <c r="AR107" s="202"/>
      <c r="AS107" s="202"/>
      <c r="AT107" s="202"/>
      <c r="AU107" s="202"/>
      <c r="AV107" s="202"/>
      <c r="AW107" s="202"/>
      <c r="AX107" s="202"/>
      <c r="AY107" s="205" t="s">
        <v>137</v>
      </c>
      <c r="AZ107" s="202"/>
      <c r="BA107" s="202"/>
      <c r="BB107" s="202"/>
      <c r="BC107" s="202"/>
      <c r="BD107" s="202"/>
      <c r="BE107" s="206">
        <f>IF(O107="základní",K107,0)</f>
        <v>0</v>
      </c>
      <c r="BF107" s="206">
        <f>IF(O107="snížená",K107,0)</f>
        <v>0</v>
      </c>
      <c r="BG107" s="206">
        <f>IF(O107="zákl. přenesená",K107,0)</f>
        <v>0</v>
      </c>
      <c r="BH107" s="206">
        <f>IF(O107="sníž. přenesená",K107,0)</f>
        <v>0</v>
      </c>
      <c r="BI107" s="206">
        <f>IF(O107="nulová",K107,0)</f>
        <v>0</v>
      </c>
      <c r="BJ107" s="205" t="s">
        <v>100</v>
      </c>
      <c r="BK107" s="202"/>
      <c r="BL107" s="202"/>
      <c r="BM107" s="202"/>
    </row>
    <row r="108" s="2" customForma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9.28" customHeight="1">
      <c r="A109" s="37"/>
      <c r="B109" s="38"/>
      <c r="C109" s="153" t="s">
        <v>115</v>
      </c>
      <c r="D109" s="154"/>
      <c r="E109" s="154"/>
      <c r="F109" s="154"/>
      <c r="G109" s="154"/>
      <c r="H109" s="154"/>
      <c r="I109" s="154"/>
      <c r="J109" s="154"/>
      <c r="K109" s="155">
        <f>ROUND(K98+K101,2)</f>
        <v>0</v>
      </c>
      <c r="L109" s="154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17" t="s">
        <v>138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26" t="s">
        <v>17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95" t="str">
        <f>E7</f>
        <v>Hodonín-ZŠ Očovská</v>
      </c>
      <c r="F118" s="26"/>
      <c r="G118" s="26"/>
      <c r="H118" s="26"/>
      <c r="I118" s="39"/>
      <c r="J118" s="39"/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15"/>
      <c r="C119" s="26" t="s">
        <v>117</v>
      </c>
      <c r="D119" s="16"/>
      <c r="E119" s="16"/>
      <c r="F119" s="16"/>
      <c r="G119" s="16"/>
      <c r="H119" s="16"/>
      <c r="I119" s="16"/>
      <c r="J119" s="16"/>
      <c r="K119" s="16"/>
      <c r="L119" s="16"/>
      <c r="M119" s="14"/>
    </row>
    <row r="120" s="2" customFormat="1" ht="16.5" customHeight="1">
      <c r="A120" s="37"/>
      <c r="B120" s="38"/>
      <c r="C120" s="39"/>
      <c r="D120" s="39"/>
      <c r="E120" s="195" t="s">
        <v>118</v>
      </c>
      <c r="F120" s="39"/>
      <c r="G120" s="39"/>
      <c r="H120" s="39"/>
      <c r="I120" s="39"/>
      <c r="J120" s="39"/>
      <c r="K120" s="39"/>
      <c r="L120" s="39"/>
      <c r="M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6" t="s">
        <v>119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04 - Rozpočet mobiliáře</v>
      </c>
      <c r="F122" s="39"/>
      <c r="G122" s="39"/>
      <c r="H122" s="39"/>
      <c r="I122" s="39"/>
      <c r="J122" s="39"/>
      <c r="K122" s="39"/>
      <c r="L122" s="39"/>
      <c r="M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6" t="s">
        <v>23</v>
      </c>
      <c r="D124" s="39"/>
      <c r="E124" s="39"/>
      <c r="F124" s="21" t="str">
        <f>F14</f>
        <v>Hodonín, ZŠ Očovská</v>
      </c>
      <c r="G124" s="39"/>
      <c r="H124" s="39"/>
      <c r="I124" s="26" t="s">
        <v>25</v>
      </c>
      <c r="J124" s="78" t="str">
        <f>IF(J14="","",J14)</f>
        <v>24. 1. 2020</v>
      </c>
      <c r="K124" s="39"/>
      <c r="L124" s="39"/>
      <c r="M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40.05" customHeight="1">
      <c r="A126" s="37"/>
      <c r="B126" s="38"/>
      <c r="C126" s="26" t="s">
        <v>31</v>
      </c>
      <c r="D126" s="39"/>
      <c r="E126" s="39"/>
      <c r="F126" s="21" t="str">
        <f>E17</f>
        <v>Město Hodonín, Národní třída 373/25,695 01 Hodonín</v>
      </c>
      <c r="G126" s="39"/>
      <c r="H126" s="39"/>
      <c r="I126" s="26" t="s">
        <v>39</v>
      </c>
      <c r="J126" s="31" t="str">
        <f>E23</f>
        <v>Ing.Jana Janíková, Ing.Denisa Hrubanová PhD.</v>
      </c>
      <c r="K126" s="39"/>
      <c r="L126" s="39"/>
      <c r="M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40.05" customHeight="1">
      <c r="A127" s="37"/>
      <c r="B127" s="38"/>
      <c r="C127" s="26" t="s">
        <v>37</v>
      </c>
      <c r="D127" s="39"/>
      <c r="E127" s="39"/>
      <c r="F127" s="21" t="str">
        <f>IF(E20="","",E20)</f>
        <v>Vyplň údaj</v>
      </c>
      <c r="G127" s="39"/>
      <c r="H127" s="39"/>
      <c r="I127" s="26" t="s">
        <v>41</v>
      </c>
      <c r="J127" s="31" t="str">
        <f>E26</f>
        <v>ZaKT Brno, Ponávka 2, 60200 Brno</v>
      </c>
      <c r="K127" s="39"/>
      <c r="L127" s="39"/>
      <c r="M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9" customFormat="1" ht="29.28" customHeight="1">
      <c r="A129" s="207"/>
      <c r="B129" s="208"/>
      <c r="C129" s="209" t="s">
        <v>139</v>
      </c>
      <c r="D129" s="210" t="s">
        <v>76</v>
      </c>
      <c r="E129" s="210" t="s">
        <v>72</v>
      </c>
      <c r="F129" s="210" t="s">
        <v>73</v>
      </c>
      <c r="G129" s="210" t="s">
        <v>140</v>
      </c>
      <c r="H129" s="210" t="s">
        <v>141</v>
      </c>
      <c r="I129" s="210" t="s">
        <v>142</v>
      </c>
      <c r="J129" s="210" t="s">
        <v>143</v>
      </c>
      <c r="K129" s="210" t="s">
        <v>126</v>
      </c>
      <c r="L129" s="211" t="s">
        <v>144</v>
      </c>
      <c r="M129" s="212"/>
      <c r="N129" s="99" t="s">
        <v>1</v>
      </c>
      <c r="O129" s="100" t="s">
        <v>55</v>
      </c>
      <c r="P129" s="100" t="s">
        <v>145</v>
      </c>
      <c r="Q129" s="100" t="s">
        <v>146</v>
      </c>
      <c r="R129" s="100" t="s">
        <v>147</v>
      </c>
      <c r="S129" s="100" t="s">
        <v>148</v>
      </c>
      <c r="T129" s="100" t="s">
        <v>149</v>
      </c>
      <c r="U129" s="100" t="s">
        <v>150</v>
      </c>
      <c r="V129" s="100" t="s">
        <v>151</v>
      </c>
      <c r="W129" s="100" t="s">
        <v>152</v>
      </c>
      <c r="X129" s="101" t="s">
        <v>153</v>
      </c>
      <c r="Y129" s="207"/>
      <c r="Z129" s="207"/>
      <c r="AA129" s="207"/>
      <c r="AB129" s="207"/>
      <c r="AC129" s="207"/>
      <c r="AD129" s="207"/>
      <c r="AE129" s="207"/>
    </row>
    <row r="130" s="2" customFormat="1" ht="22.8" customHeight="1">
      <c r="A130" s="37"/>
      <c r="B130" s="38"/>
      <c r="C130" s="106" t="s">
        <v>154</v>
      </c>
      <c r="D130" s="39"/>
      <c r="E130" s="39"/>
      <c r="F130" s="39"/>
      <c r="G130" s="39"/>
      <c r="H130" s="39"/>
      <c r="I130" s="39"/>
      <c r="J130" s="39"/>
      <c r="K130" s="213">
        <f>BK130</f>
        <v>0</v>
      </c>
      <c r="L130" s="39"/>
      <c r="M130" s="40"/>
      <c r="N130" s="102"/>
      <c r="O130" s="214"/>
      <c r="P130" s="103"/>
      <c r="Q130" s="215">
        <f>SUM(Q131:Q167)</f>
        <v>0</v>
      </c>
      <c r="R130" s="215">
        <f>SUM(R131:R167)</f>
        <v>0</v>
      </c>
      <c r="S130" s="103"/>
      <c r="T130" s="216">
        <f>SUM(T131:T167)</f>
        <v>0</v>
      </c>
      <c r="U130" s="103"/>
      <c r="V130" s="216">
        <f>SUM(V131:V167)</f>
        <v>0</v>
      </c>
      <c r="W130" s="103"/>
      <c r="X130" s="217">
        <f>SUM(X131:X167)</f>
        <v>0</v>
      </c>
      <c r="Y130" s="37"/>
      <c r="Z130" s="37"/>
      <c r="AA130" s="37"/>
      <c r="AB130" s="37"/>
      <c r="AC130" s="37"/>
      <c r="AD130" s="37"/>
      <c r="AE130" s="37"/>
      <c r="AT130" s="11" t="s">
        <v>92</v>
      </c>
      <c r="AU130" s="11" t="s">
        <v>128</v>
      </c>
      <c r="BK130" s="218">
        <f>SUM(BK131:BK167)</f>
        <v>0</v>
      </c>
    </row>
    <row r="131" s="2" customFormat="1" ht="14.4" customHeight="1">
      <c r="A131" s="37"/>
      <c r="B131" s="38"/>
      <c r="C131" s="219" t="s">
        <v>100</v>
      </c>
      <c r="D131" s="219" t="s">
        <v>155</v>
      </c>
      <c r="E131" s="220" t="s">
        <v>156</v>
      </c>
      <c r="F131" s="221" t="s">
        <v>157</v>
      </c>
      <c r="G131" s="222" t="s">
        <v>158</v>
      </c>
      <c r="H131" s="223">
        <v>1</v>
      </c>
      <c r="I131" s="224"/>
      <c r="J131" s="225"/>
      <c r="K131" s="226">
        <f>ROUND(P131*H131,2)</f>
        <v>0</v>
      </c>
      <c r="L131" s="221" t="s">
        <v>1</v>
      </c>
      <c r="M131" s="227"/>
      <c r="N131" s="228" t="s">
        <v>1</v>
      </c>
      <c r="O131" s="229" t="s">
        <v>56</v>
      </c>
      <c r="P131" s="230">
        <f>I131+J131</f>
        <v>0</v>
      </c>
      <c r="Q131" s="230">
        <f>ROUND(I131*H131,2)</f>
        <v>0</v>
      </c>
      <c r="R131" s="230">
        <f>ROUND(J131*H131,2)</f>
        <v>0</v>
      </c>
      <c r="S131" s="90"/>
      <c r="T131" s="231">
        <f>S131*H131</f>
        <v>0</v>
      </c>
      <c r="U131" s="231">
        <v>0</v>
      </c>
      <c r="V131" s="231">
        <f>U131*H131</f>
        <v>0</v>
      </c>
      <c r="W131" s="231">
        <v>0</v>
      </c>
      <c r="X131" s="232">
        <f>W131*H131</f>
        <v>0</v>
      </c>
      <c r="Y131" s="37"/>
      <c r="Z131" s="37"/>
      <c r="AA131" s="37"/>
      <c r="AB131" s="37"/>
      <c r="AC131" s="37"/>
      <c r="AD131" s="37"/>
      <c r="AE131" s="37"/>
      <c r="AR131" s="233" t="s">
        <v>159</v>
      </c>
      <c r="AT131" s="233" t="s">
        <v>155</v>
      </c>
      <c r="AU131" s="233" t="s">
        <v>93</v>
      </c>
      <c r="AY131" s="11" t="s">
        <v>160</v>
      </c>
      <c r="BE131" s="149">
        <f>IF(O131="základní",K131,0)</f>
        <v>0</v>
      </c>
      <c r="BF131" s="149">
        <f>IF(O131="snížená",K131,0)</f>
        <v>0</v>
      </c>
      <c r="BG131" s="149">
        <f>IF(O131="zákl. přenesená",K131,0)</f>
        <v>0</v>
      </c>
      <c r="BH131" s="149">
        <f>IF(O131="sníž. přenesená",K131,0)</f>
        <v>0</v>
      </c>
      <c r="BI131" s="149">
        <f>IF(O131="nulová",K131,0)</f>
        <v>0</v>
      </c>
      <c r="BJ131" s="11" t="s">
        <v>100</v>
      </c>
      <c r="BK131" s="149">
        <f>ROUND(P131*H131,2)</f>
        <v>0</v>
      </c>
      <c r="BL131" s="11" t="s">
        <v>161</v>
      </c>
      <c r="BM131" s="233" t="s">
        <v>162</v>
      </c>
    </row>
    <row r="132" s="2" customFormat="1">
      <c r="A132" s="37"/>
      <c r="B132" s="38"/>
      <c r="C132" s="39"/>
      <c r="D132" s="234" t="s">
        <v>163</v>
      </c>
      <c r="E132" s="39"/>
      <c r="F132" s="235" t="s">
        <v>164</v>
      </c>
      <c r="G132" s="39"/>
      <c r="H132" s="39"/>
      <c r="I132" s="204"/>
      <c r="J132" s="204"/>
      <c r="K132" s="39"/>
      <c r="L132" s="39"/>
      <c r="M132" s="40"/>
      <c r="N132" s="236"/>
      <c r="O132" s="237"/>
      <c r="P132" s="90"/>
      <c r="Q132" s="90"/>
      <c r="R132" s="90"/>
      <c r="S132" s="90"/>
      <c r="T132" s="90"/>
      <c r="U132" s="90"/>
      <c r="V132" s="90"/>
      <c r="W132" s="90"/>
      <c r="X132" s="91"/>
      <c r="Y132" s="37"/>
      <c r="Z132" s="37"/>
      <c r="AA132" s="37"/>
      <c r="AB132" s="37"/>
      <c r="AC132" s="37"/>
      <c r="AD132" s="37"/>
      <c r="AE132" s="37"/>
      <c r="AT132" s="11" t="s">
        <v>163</v>
      </c>
      <c r="AU132" s="11" t="s">
        <v>93</v>
      </c>
    </row>
    <row r="133" s="2" customFormat="1" ht="24.15" customHeight="1">
      <c r="A133" s="37"/>
      <c r="B133" s="38"/>
      <c r="C133" s="219" t="s">
        <v>22</v>
      </c>
      <c r="D133" s="219" t="s">
        <v>155</v>
      </c>
      <c r="E133" s="220" t="s">
        <v>165</v>
      </c>
      <c r="F133" s="221" t="s">
        <v>166</v>
      </c>
      <c r="G133" s="222" t="s">
        <v>158</v>
      </c>
      <c r="H133" s="223">
        <v>2</v>
      </c>
      <c r="I133" s="224"/>
      <c r="J133" s="225"/>
      <c r="K133" s="226">
        <f>ROUND(P133*H133,2)</f>
        <v>0</v>
      </c>
      <c r="L133" s="221" t="s">
        <v>1</v>
      </c>
      <c r="M133" s="227"/>
      <c r="N133" s="228" t="s">
        <v>1</v>
      </c>
      <c r="O133" s="229" t="s">
        <v>56</v>
      </c>
      <c r="P133" s="230">
        <f>I133+J133</f>
        <v>0</v>
      </c>
      <c r="Q133" s="230">
        <f>ROUND(I133*H133,2)</f>
        <v>0</v>
      </c>
      <c r="R133" s="230">
        <f>ROUND(J133*H133,2)</f>
        <v>0</v>
      </c>
      <c r="S133" s="90"/>
      <c r="T133" s="231">
        <f>S133*H133</f>
        <v>0</v>
      </c>
      <c r="U133" s="231">
        <v>0</v>
      </c>
      <c r="V133" s="231">
        <f>U133*H133</f>
        <v>0</v>
      </c>
      <c r="W133" s="231">
        <v>0</v>
      </c>
      <c r="X133" s="232">
        <f>W133*H133</f>
        <v>0</v>
      </c>
      <c r="Y133" s="37"/>
      <c r="Z133" s="37"/>
      <c r="AA133" s="37"/>
      <c r="AB133" s="37"/>
      <c r="AC133" s="37"/>
      <c r="AD133" s="37"/>
      <c r="AE133" s="37"/>
      <c r="AR133" s="233" t="s">
        <v>159</v>
      </c>
      <c r="AT133" s="233" t="s">
        <v>155</v>
      </c>
      <c r="AU133" s="233" t="s">
        <v>93</v>
      </c>
      <c r="AY133" s="11" t="s">
        <v>160</v>
      </c>
      <c r="BE133" s="149">
        <f>IF(O133="základní",K133,0)</f>
        <v>0</v>
      </c>
      <c r="BF133" s="149">
        <f>IF(O133="snížená",K133,0)</f>
        <v>0</v>
      </c>
      <c r="BG133" s="149">
        <f>IF(O133="zákl. přenesená",K133,0)</f>
        <v>0</v>
      </c>
      <c r="BH133" s="149">
        <f>IF(O133="sníž. přenesená",K133,0)</f>
        <v>0</v>
      </c>
      <c r="BI133" s="149">
        <f>IF(O133="nulová",K133,0)</f>
        <v>0</v>
      </c>
      <c r="BJ133" s="11" t="s">
        <v>100</v>
      </c>
      <c r="BK133" s="149">
        <f>ROUND(P133*H133,2)</f>
        <v>0</v>
      </c>
      <c r="BL133" s="11" t="s">
        <v>161</v>
      </c>
      <c r="BM133" s="233" t="s">
        <v>167</v>
      </c>
    </row>
    <row r="134" s="2" customFormat="1">
      <c r="A134" s="37"/>
      <c r="B134" s="38"/>
      <c r="C134" s="39"/>
      <c r="D134" s="234" t="s">
        <v>163</v>
      </c>
      <c r="E134" s="39"/>
      <c r="F134" s="235" t="s">
        <v>168</v>
      </c>
      <c r="G134" s="39"/>
      <c r="H134" s="39"/>
      <c r="I134" s="204"/>
      <c r="J134" s="204"/>
      <c r="K134" s="39"/>
      <c r="L134" s="39"/>
      <c r="M134" s="40"/>
      <c r="N134" s="236"/>
      <c r="O134" s="237"/>
      <c r="P134" s="90"/>
      <c r="Q134" s="90"/>
      <c r="R134" s="90"/>
      <c r="S134" s="90"/>
      <c r="T134" s="90"/>
      <c r="U134" s="90"/>
      <c r="V134" s="90"/>
      <c r="W134" s="90"/>
      <c r="X134" s="91"/>
      <c r="Y134" s="37"/>
      <c r="Z134" s="37"/>
      <c r="AA134" s="37"/>
      <c r="AB134" s="37"/>
      <c r="AC134" s="37"/>
      <c r="AD134" s="37"/>
      <c r="AE134" s="37"/>
      <c r="AT134" s="11" t="s">
        <v>163</v>
      </c>
      <c r="AU134" s="11" t="s">
        <v>93</v>
      </c>
    </row>
    <row r="135" s="2" customFormat="1" ht="24.15" customHeight="1">
      <c r="A135" s="37"/>
      <c r="B135" s="38"/>
      <c r="C135" s="219" t="s">
        <v>169</v>
      </c>
      <c r="D135" s="219" t="s">
        <v>155</v>
      </c>
      <c r="E135" s="220" t="s">
        <v>170</v>
      </c>
      <c r="F135" s="221" t="s">
        <v>171</v>
      </c>
      <c r="G135" s="222" t="s">
        <v>158</v>
      </c>
      <c r="H135" s="223">
        <v>1</v>
      </c>
      <c r="I135" s="224"/>
      <c r="J135" s="225"/>
      <c r="K135" s="226">
        <f>ROUND(P135*H135,2)</f>
        <v>0</v>
      </c>
      <c r="L135" s="221" t="s">
        <v>1</v>
      </c>
      <c r="M135" s="227"/>
      <c r="N135" s="228" t="s">
        <v>1</v>
      </c>
      <c r="O135" s="229" t="s">
        <v>56</v>
      </c>
      <c r="P135" s="230">
        <f>I135+J135</f>
        <v>0</v>
      </c>
      <c r="Q135" s="230">
        <f>ROUND(I135*H135,2)</f>
        <v>0</v>
      </c>
      <c r="R135" s="230">
        <f>ROUND(J135*H135,2)</f>
        <v>0</v>
      </c>
      <c r="S135" s="90"/>
      <c r="T135" s="231">
        <f>S135*H135</f>
        <v>0</v>
      </c>
      <c r="U135" s="231">
        <v>0</v>
      </c>
      <c r="V135" s="231">
        <f>U135*H135</f>
        <v>0</v>
      </c>
      <c r="W135" s="231">
        <v>0</v>
      </c>
      <c r="X135" s="232">
        <f>W135*H135</f>
        <v>0</v>
      </c>
      <c r="Y135" s="37"/>
      <c r="Z135" s="37"/>
      <c r="AA135" s="37"/>
      <c r="AB135" s="37"/>
      <c r="AC135" s="37"/>
      <c r="AD135" s="37"/>
      <c r="AE135" s="37"/>
      <c r="AR135" s="233" t="s">
        <v>159</v>
      </c>
      <c r="AT135" s="233" t="s">
        <v>155</v>
      </c>
      <c r="AU135" s="233" t="s">
        <v>93</v>
      </c>
      <c r="AY135" s="11" t="s">
        <v>160</v>
      </c>
      <c r="BE135" s="149">
        <f>IF(O135="základní",K135,0)</f>
        <v>0</v>
      </c>
      <c r="BF135" s="149">
        <f>IF(O135="snížená",K135,0)</f>
        <v>0</v>
      </c>
      <c r="BG135" s="149">
        <f>IF(O135="zákl. přenesená",K135,0)</f>
        <v>0</v>
      </c>
      <c r="BH135" s="149">
        <f>IF(O135="sníž. přenesená",K135,0)</f>
        <v>0</v>
      </c>
      <c r="BI135" s="149">
        <f>IF(O135="nulová",K135,0)</f>
        <v>0</v>
      </c>
      <c r="BJ135" s="11" t="s">
        <v>100</v>
      </c>
      <c r="BK135" s="149">
        <f>ROUND(P135*H135,2)</f>
        <v>0</v>
      </c>
      <c r="BL135" s="11" t="s">
        <v>161</v>
      </c>
      <c r="BM135" s="233" t="s">
        <v>172</v>
      </c>
    </row>
    <row r="136" s="2" customFormat="1">
      <c r="A136" s="37"/>
      <c r="B136" s="38"/>
      <c r="C136" s="39"/>
      <c r="D136" s="234" t="s">
        <v>163</v>
      </c>
      <c r="E136" s="39"/>
      <c r="F136" s="235" t="s">
        <v>173</v>
      </c>
      <c r="G136" s="39"/>
      <c r="H136" s="39"/>
      <c r="I136" s="204"/>
      <c r="J136" s="204"/>
      <c r="K136" s="39"/>
      <c r="L136" s="39"/>
      <c r="M136" s="40"/>
      <c r="N136" s="236"/>
      <c r="O136" s="237"/>
      <c r="P136" s="90"/>
      <c r="Q136" s="90"/>
      <c r="R136" s="90"/>
      <c r="S136" s="90"/>
      <c r="T136" s="90"/>
      <c r="U136" s="90"/>
      <c r="V136" s="90"/>
      <c r="W136" s="90"/>
      <c r="X136" s="91"/>
      <c r="Y136" s="37"/>
      <c r="Z136" s="37"/>
      <c r="AA136" s="37"/>
      <c r="AB136" s="37"/>
      <c r="AC136" s="37"/>
      <c r="AD136" s="37"/>
      <c r="AE136" s="37"/>
      <c r="AT136" s="11" t="s">
        <v>163</v>
      </c>
      <c r="AU136" s="11" t="s">
        <v>93</v>
      </c>
    </row>
    <row r="137" s="2" customFormat="1" ht="14.4" customHeight="1">
      <c r="A137" s="37"/>
      <c r="B137" s="38"/>
      <c r="C137" s="219" t="s">
        <v>161</v>
      </c>
      <c r="D137" s="219" t="s">
        <v>155</v>
      </c>
      <c r="E137" s="220" t="s">
        <v>174</v>
      </c>
      <c r="F137" s="221" t="s">
        <v>175</v>
      </c>
      <c r="G137" s="222" t="s">
        <v>158</v>
      </c>
      <c r="H137" s="223">
        <v>1</v>
      </c>
      <c r="I137" s="224"/>
      <c r="J137" s="225"/>
      <c r="K137" s="226">
        <f>ROUND(P137*H137,2)</f>
        <v>0</v>
      </c>
      <c r="L137" s="221" t="s">
        <v>1</v>
      </c>
      <c r="M137" s="227"/>
      <c r="N137" s="228" t="s">
        <v>1</v>
      </c>
      <c r="O137" s="229" t="s">
        <v>56</v>
      </c>
      <c r="P137" s="230">
        <f>I137+J137</f>
        <v>0</v>
      </c>
      <c r="Q137" s="230">
        <f>ROUND(I137*H137,2)</f>
        <v>0</v>
      </c>
      <c r="R137" s="230">
        <f>ROUND(J137*H137,2)</f>
        <v>0</v>
      </c>
      <c r="S137" s="90"/>
      <c r="T137" s="231">
        <f>S137*H137</f>
        <v>0</v>
      </c>
      <c r="U137" s="231">
        <v>0</v>
      </c>
      <c r="V137" s="231">
        <f>U137*H137</f>
        <v>0</v>
      </c>
      <c r="W137" s="231">
        <v>0</v>
      </c>
      <c r="X137" s="232">
        <f>W137*H137</f>
        <v>0</v>
      </c>
      <c r="Y137" s="37"/>
      <c r="Z137" s="37"/>
      <c r="AA137" s="37"/>
      <c r="AB137" s="37"/>
      <c r="AC137" s="37"/>
      <c r="AD137" s="37"/>
      <c r="AE137" s="37"/>
      <c r="AR137" s="233" t="s">
        <v>159</v>
      </c>
      <c r="AT137" s="233" t="s">
        <v>155</v>
      </c>
      <c r="AU137" s="233" t="s">
        <v>93</v>
      </c>
      <c r="AY137" s="11" t="s">
        <v>160</v>
      </c>
      <c r="BE137" s="149">
        <f>IF(O137="základní",K137,0)</f>
        <v>0</v>
      </c>
      <c r="BF137" s="149">
        <f>IF(O137="snížená",K137,0)</f>
        <v>0</v>
      </c>
      <c r="BG137" s="149">
        <f>IF(O137="zákl. přenesená",K137,0)</f>
        <v>0</v>
      </c>
      <c r="BH137" s="149">
        <f>IF(O137="sníž. přenesená",K137,0)</f>
        <v>0</v>
      </c>
      <c r="BI137" s="149">
        <f>IF(O137="nulová",K137,0)</f>
        <v>0</v>
      </c>
      <c r="BJ137" s="11" t="s">
        <v>100</v>
      </c>
      <c r="BK137" s="149">
        <f>ROUND(P137*H137,2)</f>
        <v>0</v>
      </c>
      <c r="BL137" s="11" t="s">
        <v>161</v>
      </c>
      <c r="BM137" s="233" t="s">
        <v>176</v>
      </c>
    </row>
    <row r="138" s="2" customFormat="1">
      <c r="A138" s="37"/>
      <c r="B138" s="38"/>
      <c r="C138" s="39"/>
      <c r="D138" s="234" t="s">
        <v>163</v>
      </c>
      <c r="E138" s="39"/>
      <c r="F138" s="235" t="s">
        <v>177</v>
      </c>
      <c r="G138" s="39"/>
      <c r="H138" s="39"/>
      <c r="I138" s="204"/>
      <c r="J138" s="204"/>
      <c r="K138" s="39"/>
      <c r="L138" s="39"/>
      <c r="M138" s="40"/>
      <c r="N138" s="236"/>
      <c r="O138" s="237"/>
      <c r="P138" s="90"/>
      <c r="Q138" s="90"/>
      <c r="R138" s="90"/>
      <c r="S138" s="90"/>
      <c r="T138" s="90"/>
      <c r="U138" s="90"/>
      <c r="V138" s="90"/>
      <c r="W138" s="90"/>
      <c r="X138" s="91"/>
      <c r="Y138" s="37"/>
      <c r="Z138" s="37"/>
      <c r="AA138" s="37"/>
      <c r="AB138" s="37"/>
      <c r="AC138" s="37"/>
      <c r="AD138" s="37"/>
      <c r="AE138" s="37"/>
      <c r="AT138" s="11" t="s">
        <v>163</v>
      </c>
      <c r="AU138" s="11" t="s">
        <v>93</v>
      </c>
    </row>
    <row r="139" s="2" customFormat="1" ht="24.15" customHeight="1">
      <c r="A139" s="37"/>
      <c r="B139" s="38"/>
      <c r="C139" s="219" t="s">
        <v>178</v>
      </c>
      <c r="D139" s="219" t="s">
        <v>155</v>
      </c>
      <c r="E139" s="220" t="s">
        <v>179</v>
      </c>
      <c r="F139" s="221" t="s">
        <v>180</v>
      </c>
      <c r="G139" s="222" t="s">
        <v>158</v>
      </c>
      <c r="H139" s="223">
        <v>1</v>
      </c>
      <c r="I139" s="224"/>
      <c r="J139" s="225"/>
      <c r="K139" s="226">
        <f>ROUND(P139*H139,2)</f>
        <v>0</v>
      </c>
      <c r="L139" s="221" t="s">
        <v>1</v>
      </c>
      <c r="M139" s="227"/>
      <c r="N139" s="228" t="s">
        <v>1</v>
      </c>
      <c r="O139" s="229" t="s">
        <v>56</v>
      </c>
      <c r="P139" s="230">
        <f>I139+J139</f>
        <v>0</v>
      </c>
      <c r="Q139" s="230">
        <f>ROUND(I139*H139,2)</f>
        <v>0</v>
      </c>
      <c r="R139" s="230">
        <f>ROUND(J139*H139,2)</f>
        <v>0</v>
      </c>
      <c r="S139" s="90"/>
      <c r="T139" s="231">
        <f>S139*H139</f>
        <v>0</v>
      </c>
      <c r="U139" s="231">
        <v>0</v>
      </c>
      <c r="V139" s="231">
        <f>U139*H139</f>
        <v>0</v>
      </c>
      <c r="W139" s="231">
        <v>0</v>
      </c>
      <c r="X139" s="232">
        <f>W139*H139</f>
        <v>0</v>
      </c>
      <c r="Y139" s="37"/>
      <c r="Z139" s="37"/>
      <c r="AA139" s="37"/>
      <c r="AB139" s="37"/>
      <c r="AC139" s="37"/>
      <c r="AD139" s="37"/>
      <c r="AE139" s="37"/>
      <c r="AR139" s="233" t="s">
        <v>159</v>
      </c>
      <c r="AT139" s="233" t="s">
        <v>155</v>
      </c>
      <c r="AU139" s="233" t="s">
        <v>93</v>
      </c>
      <c r="AY139" s="11" t="s">
        <v>160</v>
      </c>
      <c r="BE139" s="149">
        <f>IF(O139="základní",K139,0)</f>
        <v>0</v>
      </c>
      <c r="BF139" s="149">
        <f>IF(O139="snížená",K139,0)</f>
        <v>0</v>
      </c>
      <c r="BG139" s="149">
        <f>IF(O139="zákl. přenesená",K139,0)</f>
        <v>0</v>
      </c>
      <c r="BH139" s="149">
        <f>IF(O139="sníž. přenesená",K139,0)</f>
        <v>0</v>
      </c>
      <c r="BI139" s="149">
        <f>IF(O139="nulová",K139,0)</f>
        <v>0</v>
      </c>
      <c r="BJ139" s="11" t="s">
        <v>100</v>
      </c>
      <c r="BK139" s="149">
        <f>ROUND(P139*H139,2)</f>
        <v>0</v>
      </c>
      <c r="BL139" s="11" t="s">
        <v>161</v>
      </c>
      <c r="BM139" s="233" t="s">
        <v>181</v>
      </c>
    </row>
    <row r="140" s="2" customFormat="1">
      <c r="A140" s="37"/>
      <c r="B140" s="38"/>
      <c r="C140" s="39"/>
      <c r="D140" s="234" t="s">
        <v>163</v>
      </c>
      <c r="E140" s="39"/>
      <c r="F140" s="235" t="s">
        <v>182</v>
      </c>
      <c r="G140" s="39"/>
      <c r="H140" s="39"/>
      <c r="I140" s="204"/>
      <c r="J140" s="204"/>
      <c r="K140" s="39"/>
      <c r="L140" s="39"/>
      <c r="M140" s="40"/>
      <c r="N140" s="236"/>
      <c r="O140" s="237"/>
      <c r="P140" s="90"/>
      <c r="Q140" s="90"/>
      <c r="R140" s="90"/>
      <c r="S140" s="90"/>
      <c r="T140" s="90"/>
      <c r="U140" s="90"/>
      <c r="V140" s="90"/>
      <c r="W140" s="90"/>
      <c r="X140" s="91"/>
      <c r="Y140" s="37"/>
      <c r="Z140" s="37"/>
      <c r="AA140" s="37"/>
      <c r="AB140" s="37"/>
      <c r="AC140" s="37"/>
      <c r="AD140" s="37"/>
      <c r="AE140" s="37"/>
      <c r="AT140" s="11" t="s">
        <v>163</v>
      </c>
      <c r="AU140" s="11" t="s">
        <v>93</v>
      </c>
    </row>
    <row r="141" s="2" customFormat="1" ht="24.15" customHeight="1">
      <c r="A141" s="37"/>
      <c r="B141" s="38"/>
      <c r="C141" s="219" t="s">
        <v>183</v>
      </c>
      <c r="D141" s="219" t="s">
        <v>155</v>
      </c>
      <c r="E141" s="220" t="s">
        <v>184</v>
      </c>
      <c r="F141" s="221" t="s">
        <v>185</v>
      </c>
      <c r="G141" s="222" t="s">
        <v>158</v>
      </c>
      <c r="H141" s="223">
        <v>1</v>
      </c>
      <c r="I141" s="224"/>
      <c r="J141" s="225"/>
      <c r="K141" s="226">
        <f>ROUND(P141*H141,2)</f>
        <v>0</v>
      </c>
      <c r="L141" s="221" t="s">
        <v>1</v>
      </c>
      <c r="M141" s="227"/>
      <c r="N141" s="228" t="s">
        <v>1</v>
      </c>
      <c r="O141" s="229" t="s">
        <v>56</v>
      </c>
      <c r="P141" s="230">
        <f>I141+J141</f>
        <v>0</v>
      </c>
      <c r="Q141" s="230">
        <f>ROUND(I141*H141,2)</f>
        <v>0</v>
      </c>
      <c r="R141" s="230">
        <f>ROUND(J141*H141,2)</f>
        <v>0</v>
      </c>
      <c r="S141" s="90"/>
      <c r="T141" s="231">
        <f>S141*H141</f>
        <v>0</v>
      </c>
      <c r="U141" s="231">
        <v>0</v>
      </c>
      <c r="V141" s="231">
        <f>U141*H141</f>
        <v>0</v>
      </c>
      <c r="W141" s="231">
        <v>0</v>
      </c>
      <c r="X141" s="232">
        <f>W141*H141</f>
        <v>0</v>
      </c>
      <c r="Y141" s="37"/>
      <c r="Z141" s="37"/>
      <c r="AA141" s="37"/>
      <c r="AB141" s="37"/>
      <c r="AC141" s="37"/>
      <c r="AD141" s="37"/>
      <c r="AE141" s="37"/>
      <c r="AR141" s="233" t="s">
        <v>159</v>
      </c>
      <c r="AT141" s="233" t="s">
        <v>155</v>
      </c>
      <c r="AU141" s="233" t="s">
        <v>93</v>
      </c>
      <c r="AY141" s="11" t="s">
        <v>160</v>
      </c>
      <c r="BE141" s="149">
        <f>IF(O141="základní",K141,0)</f>
        <v>0</v>
      </c>
      <c r="BF141" s="149">
        <f>IF(O141="snížená",K141,0)</f>
        <v>0</v>
      </c>
      <c r="BG141" s="149">
        <f>IF(O141="zákl. přenesená",K141,0)</f>
        <v>0</v>
      </c>
      <c r="BH141" s="149">
        <f>IF(O141="sníž. přenesená",K141,0)</f>
        <v>0</v>
      </c>
      <c r="BI141" s="149">
        <f>IF(O141="nulová",K141,0)</f>
        <v>0</v>
      </c>
      <c r="BJ141" s="11" t="s">
        <v>100</v>
      </c>
      <c r="BK141" s="149">
        <f>ROUND(P141*H141,2)</f>
        <v>0</v>
      </c>
      <c r="BL141" s="11" t="s">
        <v>161</v>
      </c>
      <c r="BM141" s="233" t="s">
        <v>186</v>
      </c>
    </row>
    <row r="142" s="2" customFormat="1">
      <c r="A142" s="37"/>
      <c r="B142" s="38"/>
      <c r="C142" s="39"/>
      <c r="D142" s="234" t="s">
        <v>163</v>
      </c>
      <c r="E142" s="39"/>
      <c r="F142" s="235" t="s">
        <v>187</v>
      </c>
      <c r="G142" s="39"/>
      <c r="H142" s="39"/>
      <c r="I142" s="204"/>
      <c r="J142" s="204"/>
      <c r="K142" s="39"/>
      <c r="L142" s="39"/>
      <c r="M142" s="40"/>
      <c r="N142" s="236"/>
      <c r="O142" s="237"/>
      <c r="P142" s="90"/>
      <c r="Q142" s="90"/>
      <c r="R142" s="90"/>
      <c r="S142" s="90"/>
      <c r="T142" s="90"/>
      <c r="U142" s="90"/>
      <c r="V142" s="90"/>
      <c r="W142" s="90"/>
      <c r="X142" s="91"/>
      <c r="Y142" s="37"/>
      <c r="Z142" s="37"/>
      <c r="AA142" s="37"/>
      <c r="AB142" s="37"/>
      <c r="AC142" s="37"/>
      <c r="AD142" s="37"/>
      <c r="AE142" s="37"/>
      <c r="AT142" s="11" t="s">
        <v>163</v>
      </c>
      <c r="AU142" s="11" t="s">
        <v>93</v>
      </c>
    </row>
    <row r="143" s="2" customFormat="1" ht="24.15" customHeight="1">
      <c r="A143" s="37"/>
      <c r="B143" s="38"/>
      <c r="C143" s="219" t="s">
        <v>188</v>
      </c>
      <c r="D143" s="219" t="s">
        <v>155</v>
      </c>
      <c r="E143" s="220" t="s">
        <v>189</v>
      </c>
      <c r="F143" s="221" t="s">
        <v>190</v>
      </c>
      <c r="G143" s="222" t="s">
        <v>158</v>
      </c>
      <c r="H143" s="223">
        <v>1</v>
      </c>
      <c r="I143" s="224"/>
      <c r="J143" s="225"/>
      <c r="K143" s="226">
        <f>ROUND(P143*H143,2)</f>
        <v>0</v>
      </c>
      <c r="L143" s="221" t="s">
        <v>1</v>
      </c>
      <c r="M143" s="227"/>
      <c r="N143" s="228" t="s">
        <v>1</v>
      </c>
      <c r="O143" s="229" t="s">
        <v>56</v>
      </c>
      <c r="P143" s="230">
        <f>I143+J143</f>
        <v>0</v>
      </c>
      <c r="Q143" s="230">
        <f>ROUND(I143*H143,2)</f>
        <v>0</v>
      </c>
      <c r="R143" s="230">
        <f>ROUND(J143*H143,2)</f>
        <v>0</v>
      </c>
      <c r="S143" s="90"/>
      <c r="T143" s="231">
        <f>S143*H143</f>
        <v>0</v>
      </c>
      <c r="U143" s="231">
        <v>0</v>
      </c>
      <c r="V143" s="231">
        <f>U143*H143</f>
        <v>0</v>
      </c>
      <c r="W143" s="231">
        <v>0</v>
      </c>
      <c r="X143" s="232">
        <f>W143*H143</f>
        <v>0</v>
      </c>
      <c r="Y143" s="37"/>
      <c r="Z143" s="37"/>
      <c r="AA143" s="37"/>
      <c r="AB143" s="37"/>
      <c r="AC143" s="37"/>
      <c r="AD143" s="37"/>
      <c r="AE143" s="37"/>
      <c r="AR143" s="233" t="s">
        <v>159</v>
      </c>
      <c r="AT143" s="233" t="s">
        <v>155</v>
      </c>
      <c r="AU143" s="233" t="s">
        <v>93</v>
      </c>
      <c r="AY143" s="11" t="s">
        <v>160</v>
      </c>
      <c r="BE143" s="149">
        <f>IF(O143="základní",K143,0)</f>
        <v>0</v>
      </c>
      <c r="BF143" s="149">
        <f>IF(O143="snížená",K143,0)</f>
        <v>0</v>
      </c>
      <c r="BG143" s="149">
        <f>IF(O143="zákl. přenesená",K143,0)</f>
        <v>0</v>
      </c>
      <c r="BH143" s="149">
        <f>IF(O143="sníž. přenesená",K143,0)</f>
        <v>0</v>
      </c>
      <c r="BI143" s="149">
        <f>IF(O143="nulová",K143,0)</f>
        <v>0</v>
      </c>
      <c r="BJ143" s="11" t="s">
        <v>100</v>
      </c>
      <c r="BK143" s="149">
        <f>ROUND(P143*H143,2)</f>
        <v>0</v>
      </c>
      <c r="BL143" s="11" t="s">
        <v>161</v>
      </c>
      <c r="BM143" s="233" t="s">
        <v>191</v>
      </c>
    </row>
    <row r="144" s="2" customFormat="1">
      <c r="A144" s="37"/>
      <c r="B144" s="38"/>
      <c r="C144" s="39"/>
      <c r="D144" s="234" t="s">
        <v>163</v>
      </c>
      <c r="E144" s="39"/>
      <c r="F144" s="235" t="s">
        <v>192</v>
      </c>
      <c r="G144" s="39"/>
      <c r="H144" s="39"/>
      <c r="I144" s="204"/>
      <c r="J144" s="204"/>
      <c r="K144" s="39"/>
      <c r="L144" s="39"/>
      <c r="M144" s="40"/>
      <c r="N144" s="236"/>
      <c r="O144" s="237"/>
      <c r="P144" s="90"/>
      <c r="Q144" s="90"/>
      <c r="R144" s="90"/>
      <c r="S144" s="90"/>
      <c r="T144" s="90"/>
      <c r="U144" s="90"/>
      <c r="V144" s="90"/>
      <c r="W144" s="90"/>
      <c r="X144" s="91"/>
      <c r="Y144" s="37"/>
      <c r="Z144" s="37"/>
      <c r="AA144" s="37"/>
      <c r="AB144" s="37"/>
      <c r="AC144" s="37"/>
      <c r="AD144" s="37"/>
      <c r="AE144" s="37"/>
      <c r="AT144" s="11" t="s">
        <v>163</v>
      </c>
      <c r="AU144" s="11" t="s">
        <v>93</v>
      </c>
    </row>
    <row r="145" s="2" customFormat="1" ht="24.15" customHeight="1">
      <c r="A145" s="37"/>
      <c r="B145" s="38"/>
      <c r="C145" s="219" t="s">
        <v>159</v>
      </c>
      <c r="D145" s="219" t="s">
        <v>155</v>
      </c>
      <c r="E145" s="220" t="s">
        <v>193</v>
      </c>
      <c r="F145" s="221" t="s">
        <v>194</v>
      </c>
      <c r="G145" s="222" t="s">
        <v>158</v>
      </c>
      <c r="H145" s="223">
        <v>1</v>
      </c>
      <c r="I145" s="224"/>
      <c r="J145" s="225"/>
      <c r="K145" s="226">
        <f>ROUND(P145*H145,2)</f>
        <v>0</v>
      </c>
      <c r="L145" s="221" t="s">
        <v>1</v>
      </c>
      <c r="M145" s="227"/>
      <c r="N145" s="228" t="s">
        <v>1</v>
      </c>
      <c r="O145" s="229" t="s">
        <v>56</v>
      </c>
      <c r="P145" s="230">
        <f>I145+J145</f>
        <v>0</v>
      </c>
      <c r="Q145" s="230">
        <f>ROUND(I145*H145,2)</f>
        <v>0</v>
      </c>
      <c r="R145" s="230">
        <f>ROUND(J145*H145,2)</f>
        <v>0</v>
      </c>
      <c r="S145" s="90"/>
      <c r="T145" s="231">
        <f>S145*H145</f>
        <v>0</v>
      </c>
      <c r="U145" s="231">
        <v>0</v>
      </c>
      <c r="V145" s="231">
        <f>U145*H145</f>
        <v>0</v>
      </c>
      <c r="W145" s="231">
        <v>0</v>
      </c>
      <c r="X145" s="232">
        <f>W145*H145</f>
        <v>0</v>
      </c>
      <c r="Y145" s="37"/>
      <c r="Z145" s="37"/>
      <c r="AA145" s="37"/>
      <c r="AB145" s="37"/>
      <c r="AC145" s="37"/>
      <c r="AD145" s="37"/>
      <c r="AE145" s="37"/>
      <c r="AR145" s="233" t="s">
        <v>159</v>
      </c>
      <c r="AT145" s="233" t="s">
        <v>155</v>
      </c>
      <c r="AU145" s="233" t="s">
        <v>93</v>
      </c>
      <c r="AY145" s="11" t="s">
        <v>160</v>
      </c>
      <c r="BE145" s="149">
        <f>IF(O145="základní",K145,0)</f>
        <v>0</v>
      </c>
      <c r="BF145" s="149">
        <f>IF(O145="snížená",K145,0)</f>
        <v>0</v>
      </c>
      <c r="BG145" s="149">
        <f>IF(O145="zákl. přenesená",K145,0)</f>
        <v>0</v>
      </c>
      <c r="BH145" s="149">
        <f>IF(O145="sníž. přenesená",K145,0)</f>
        <v>0</v>
      </c>
      <c r="BI145" s="149">
        <f>IF(O145="nulová",K145,0)</f>
        <v>0</v>
      </c>
      <c r="BJ145" s="11" t="s">
        <v>100</v>
      </c>
      <c r="BK145" s="149">
        <f>ROUND(P145*H145,2)</f>
        <v>0</v>
      </c>
      <c r="BL145" s="11" t="s">
        <v>161</v>
      </c>
      <c r="BM145" s="233" t="s">
        <v>195</v>
      </c>
    </row>
    <row r="146" s="2" customFormat="1">
      <c r="A146" s="37"/>
      <c r="B146" s="38"/>
      <c r="C146" s="39"/>
      <c r="D146" s="234" t="s">
        <v>163</v>
      </c>
      <c r="E146" s="39"/>
      <c r="F146" s="235" t="s">
        <v>196</v>
      </c>
      <c r="G146" s="39"/>
      <c r="H146" s="39"/>
      <c r="I146" s="204"/>
      <c r="J146" s="204"/>
      <c r="K146" s="39"/>
      <c r="L146" s="39"/>
      <c r="M146" s="40"/>
      <c r="N146" s="236"/>
      <c r="O146" s="237"/>
      <c r="P146" s="90"/>
      <c r="Q146" s="90"/>
      <c r="R146" s="90"/>
      <c r="S146" s="90"/>
      <c r="T146" s="90"/>
      <c r="U146" s="90"/>
      <c r="V146" s="90"/>
      <c r="W146" s="90"/>
      <c r="X146" s="91"/>
      <c r="Y146" s="37"/>
      <c r="Z146" s="37"/>
      <c r="AA146" s="37"/>
      <c r="AB146" s="37"/>
      <c r="AC146" s="37"/>
      <c r="AD146" s="37"/>
      <c r="AE146" s="37"/>
      <c r="AT146" s="11" t="s">
        <v>163</v>
      </c>
      <c r="AU146" s="11" t="s">
        <v>93</v>
      </c>
    </row>
    <row r="147" s="2" customFormat="1" ht="24.15" customHeight="1">
      <c r="A147" s="37"/>
      <c r="B147" s="38"/>
      <c r="C147" s="219" t="s">
        <v>197</v>
      </c>
      <c r="D147" s="219" t="s">
        <v>155</v>
      </c>
      <c r="E147" s="220" t="s">
        <v>198</v>
      </c>
      <c r="F147" s="221" t="s">
        <v>199</v>
      </c>
      <c r="G147" s="222" t="s">
        <v>200</v>
      </c>
      <c r="H147" s="223">
        <v>3</v>
      </c>
      <c r="I147" s="224"/>
      <c r="J147" s="225"/>
      <c r="K147" s="226">
        <f>ROUND(P147*H147,2)</f>
        <v>0</v>
      </c>
      <c r="L147" s="221" t="s">
        <v>1</v>
      </c>
      <c r="M147" s="227"/>
      <c r="N147" s="228" t="s">
        <v>1</v>
      </c>
      <c r="O147" s="229" t="s">
        <v>56</v>
      </c>
      <c r="P147" s="230">
        <f>I147+J147</f>
        <v>0</v>
      </c>
      <c r="Q147" s="230">
        <f>ROUND(I147*H147,2)</f>
        <v>0</v>
      </c>
      <c r="R147" s="230">
        <f>ROUND(J147*H147,2)</f>
        <v>0</v>
      </c>
      <c r="S147" s="90"/>
      <c r="T147" s="231">
        <f>S147*H147</f>
        <v>0</v>
      </c>
      <c r="U147" s="231">
        <v>0</v>
      </c>
      <c r="V147" s="231">
        <f>U147*H147</f>
        <v>0</v>
      </c>
      <c r="W147" s="231">
        <v>0</v>
      </c>
      <c r="X147" s="232">
        <f>W147*H147</f>
        <v>0</v>
      </c>
      <c r="Y147" s="37"/>
      <c r="Z147" s="37"/>
      <c r="AA147" s="37"/>
      <c r="AB147" s="37"/>
      <c r="AC147" s="37"/>
      <c r="AD147" s="37"/>
      <c r="AE147" s="37"/>
      <c r="AR147" s="233" t="s">
        <v>159</v>
      </c>
      <c r="AT147" s="233" t="s">
        <v>155</v>
      </c>
      <c r="AU147" s="233" t="s">
        <v>93</v>
      </c>
      <c r="AY147" s="11" t="s">
        <v>160</v>
      </c>
      <c r="BE147" s="149">
        <f>IF(O147="základní",K147,0)</f>
        <v>0</v>
      </c>
      <c r="BF147" s="149">
        <f>IF(O147="snížená",K147,0)</f>
        <v>0</v>
      </c>
      <c r="BG147" s="149">
        <f>IF(O147="zákl. přenesená",K147,0)</f>
        <v>0</v>
      </c>
      <c r="BH147" s="149">
        <f>IF(O147="sníž. přenesená",K147,0)</f>
        <v>0</v>
      </c>
      <c r="BI147" s="149">
        <f>IF(O147="nulová",K147,0)</f>
        <v>0</v>
      </c>
      <c r="BJ147" s="11" t="s">
        <v>100</v>
      </c>
      <c r="BK147" s="149">
        <f>ROUND(P147*H147,2)</f>
        <v>0</v>
      </c>
      <c r="BL147" s="11" t="s">
        <v>161</v>
      </c>
      <c r="BM147" s="233" t="s">
        <v>201</v>
      </c>
    </row>
    <row r="148" s="2" customFormat="1" ht="24.15" customHeight="1">
      <c r="A148" s="37"/>
      <c r="B148" s="38"/>
      <c r="C148" s="219" t="s">
        <v>202</v>
      </c>
      <c r="D148" s="219" t="s">
        <v>155</v>
      </c>
      <c r="E148" s="220" t="s">
        <v>203</v>
      </c>
      <c r="F148" s="221" t="s">
        <v>204</v>
      </c>
      <c r="G148" s="222" t="s">
        <v>200</v>
      </c>
      <c r="H148" s="223">
        <v>1</v>
      </c>
      <c r="I148" s="224"/>
      <c r="J148" s="225"/>
      <c r="K148" s="226">
        <f>ROUND(P148*H148,2)</f>
        <v>0</v>
      </c>
      <c r="L148" s="221" t="s">
        <v>1</v>
      </c>
      <c r="M148" s="227"/>
      <c r="N148" s="228" t="s">
        <v>1</v>
      </c>
      <c r="O148" s="229" t="s">
        <v>56</v>
      </c>
      <c r="P148" s="230">
        <f>I148+J148</f>
        <v>0</v>
      </c>
      <c r="Q148" s="230">
        <f>ROUND(I148*H148,2)</f>
        <v>0</v>
      </c>
      <c r="R148" s="230">
        <f>ROUND(J148*H148,2)</f>
        <v>0</v>
      </c>
      <c r="S148" s="90"/>
      <c r="T148" s="231">
        <f>S148*H148</f>
        <v>0</v>
      </c>
      <c r="U148" s="231">
        <v>0</v>
      </c>
      <c r="V148" s="231">
        <f>U148*H148</f>
        <v>0</v>
      </c>
      <c r="W148" s="231">
        <v>0</v>
      </c>
      <c r="X148" s="232">
        <f>W148*H148</f>
        <v>0</v>
      </c>
      <c r="Y148" s="37"/>
      <c r="Z148" s="37"/>
      <c r="AA148" s="37"/>
      <c r="AB148" s="37"/>
      <c r="AC148" s="37"/>
      <c r="AD148" s="37"/>
      <c r="AE148" s="37"/>
      <c r="AR148" s="233" t="s">
        <v>159</v>
      </c>
      <c r="AT148" s="233" t="s">
        <v>155</v>
      </c>
      <c r="AU148" s="233" t="s">
        <v>93</v>
      </c>
      <c r="AY148" s="11" t="s">
        <v>160</v>
      </c>
      <c r="BE148" s="149">
        <f>IF(O148="základní",K148,0)</f>
        <v>0</v>
      </c>
      <c r="BF148" s="149">
        <f>IF(O148="snížená",K148,0)</f>
        <v>0</v>
      </c>
      <c r="BG148" s="149">
        <f>IF(O148="zákl. přenesená",K148,0)</f>
        <v>0</v>
      </c>
      <c r="BH148" s="149">
        <f>IF(O148="sníž. přenesená",K148,0)</f>
        <v>0</v>
      </c>
      <c r="BI148" s="149">
        <f>IF(O148="nulová",K148,0)</f>
        <v>0</v>
      </c>
      <c r="BJ148" s="11" t="s">
        <v>100</v>
      </c>
      <c r="BK148" s="149">
        <f>ROUND(P148*H148,2)</f>
        <v>0</v>
      </c>
      <c r="BL148" s="11" t="s">
        <v>161</v>
      </c>
      <c r="BM148" s="233" t="s">
        <v>205</v>
      </c>
    </row>
    <row r="149" s="2" customFormat="1">
      <c r="A149" s="37"/>
      <c r="B149" s="38"/>
      <c r="C149" s="39"/>
      <c r="D149" s="234" t="s">
        <v>163</v>
      </c>
      <c r="E149" s="39"/>
      <c r="F149" s="235" t="s">
        <v>206</v>
      </c>
      <c r="G149" s="39"/>
      <c r="H149" s="39"/>
      <c r="I149" s="204"/>
      <c r="J149" s="204"/>
      <c r="K149" s="39"/>
      <c r="L149" s="39"/>
      <c r="M149" s="40"/>
      <c r="N149" s="236"/>
      <c r="O149" s="237"/>
      <c r="P149" s="90"/>
      <c r="Q149" s="90"/>
      <c r="R149" s="90"/>
      <c r="S149" s="90"/>
      <c r="T149" s="90"/>
      <c r="U149" s="90"/>
      <c r="V149" s="90"/>
      <c r="W149" s="90"/>
      <c r="X149" s="91"/>
      <c r="Y149" s="37"/>
      <c r="Z149" s="37"/>
      <c r="AA149" s="37"/>
      <c r="AB149" s="37"/>
      <c r="AC149" s="37"/>
      <c r="AD149" s="37"/>
      <c r="AE149" s="37"/>
      <c r="AT149" s="11" t="s">
        <v>163</v>
      </c>
      <c r="AU149" s="11" t="s">
        <v>93</v>
      </c>
    </row>
    <row r="150" s="2" customFormat="1" ht="14.4" customHeight="1">
      <c r="A150" s="37"/>
      <c r="B150" s="38"/>
      <c r="C150" s="219" t="s">
        <v>207</v>
      </c>
      <c r="D150" s="219" t="s">
        <v>155</v>
      </c>
      <c r="E150" s="220" t="s">
        <v>208</v>
      </c>
      <c r="F150" s="221" t="s">
        <v>209</v>
      </c>
      <c r="G150" s="222" t="s">
        <v>158</v>
      </c>
      <c r="H150" s="223">
        <v>1</v>
      </c>
      <c r="I150" s="224"/>
      <c r="J150" s="225"/>
      <c r="K150" s="226">
        <f>ROUND(P150*H150,2)</f>
        <v>0</v>
      </c>
      <c r="L150" s="221" t="s">
        <v>1</v>
      </c>
      <c r="M150" s="227"/>
      <c r="N150" s="228" t="s">
        <v>1</v>
      </c>
      <c r="O150" s="229" t="s">
        <v>56</v>
      </c>
      <c r="P150" s="230">
        <f>I150+J150</f>
        <v>0</v>
      </c>
      <c r="Q150" s="230">
        <f>ROUND(I150*H150,2)</f>
        <v>0</v>
      </c>
      <c r="R150" s="230">
        <f>ROUND(J150*H150,2)</f>
        <v>0</v>
      </c>
      <c r="S150" s="90"/>
      <c r="T150" s="231">
        <f>S150*H150</f>
        <v>0</v>
      </c>
      <c r="U150" s="231">
        <v>0</v>
      </c>
      <c r="V150" s="231">
        <f>U150*H150</f>
        <v>0</v>
      </c>
      <c r="W150" s="231">
        <v>0</v>
      </c>
      <c r="X150" s="232">
        <f>W150*H150</f>
        <v>0</v>
      </c>
      <c r="Y150" s="37"/>
      <c r="Z150" s="37"/>
      <c r="AA150" s="37"/>
      <c r="AB150" s="37"/>
      <c r="AC150" s="37"/>
      <c r="AD150" s="37"/>
      <c r="AE150" s="37"/>
      <c r="AR150" s="233" t="s">
        <v>159</v>
      </c>
      <c r="AT150" s="233" t="s">
        <v>155</v>
      </c>
      <c r="AU150" s="233" t="s">
        <v>93</v>
      </c>
      <c r="AY150" s="11" t="s">
        <v>160</v>
      </c>
      <c r="BE150" s="149">
        <f>IF(O150="základní",K150,0)</f>
        <v>0</v>
      </c>
      <c r="BF150" s="149">
        <f>IF(O150="snížená",K150,0)</f>
        <v>0</v>
      </c>
      <c r="BG150" s="149">
        <f>IF(O150="zákl. přenesená",K150,0)</f>
        <v>0</v>
      </c>
      <c r="BH150" s="149">
        <f>IF(O150="sníž. přenesená",K150,0)</f>
        <v>0</v>
      </c>
      <c r="BI150" s="149">
        <f>IF(O150="nulová",K150,0)</f>
        <v>0</v>
      </c>
      <c r="BJ150" s="11" t="s">
        <v>100</v>
      </c>
      <c r="BK150" s="149">
        <f>ROUND(P150*H150,2)</f>
        <v>0</v>
      </c>
      <c r="BL150" s="11" t="s">
        <v>161</v>
      </c>
      <c r="BM150" s="233" t="s">
        <v>210</v>
      </c>
    </row>
    <row r="151" s="2" customFormat="1">
      <c r="A151" s="37"/>
      <c r="B151" s="38"/>
      <c r="C151" s="39"/>
      <c r="D151" s="234" t="s">
        <v>163</v>
      </c>
      <c r="E151" s="39"/>
      <c r="F151" s="235" t="s">
        <v>211</v>
      </c>
      <c r="G151" s="39"/>
      <c r="H151" s="39"/>
      <c r="I151" s="204"/>
      <c r="J151" s="204"/>
      <c r="K151" s="39"/>
      <c r="L151" s="39"/>
      <c r="M151" s="40"/>
      <c r="N151" s="236"/>
      <c r="O151" s="237"/>
      <c r="P151" s="90"/>
      <c r="Q151" s="90"/>
      <c r="R151" s="90"/>
      <c r="S151" s="90"/>
      <c r="T151" s="90"/>
      <c r="U151" s="90"/>
      <c r="V151" s="90"/>
      <c r="W151" s="90"/>
      <c r="X151" s="91"/>
      <c r="Y151" s="37"/>
      <c r="Z151" s="37"/>
      <c r="AA151" s="37"/>
      <c r="AB151" s="37"/>
      <c r="AC151" s="37"/>
      <c r="AD151" s="37"/>
      <c r="AE151" s="37"/>
      <c r="AT151" s="11" t="s">
        <v>163</v>
      </c>
      <c r="AU151" s="11" t="s">
        <v>93</v>
      </c>
    </row>
    <row r="152" s="2" customFormat="1" ht="14.4" customHeight="1">
      <c r="A152" s="37"/>
      <c r="B152" s="38"/>
      <c r="C152" s="219" t="s">
        <v>212</v>
      </c>
      <c r="D152" s="219" t="s">
        <v>155</v>
      </c>
      <c r="E152" s="220" t="s">
        <v>213</v>
      </c>
      <c r="F152" s="221" t="s">
        <v>214</v>
      </c>
      <c r="G152" s="222" t="s">
        <v>158</v>
      </c>
      <c r="H152" s="223">
        <v>1</v>
      </c>
      <c r="I152" s="224"/>
      <c r="J152" s="225"/>
      <c r="K152" s="226">
        <f>ROUND(P152*H152,2)</f>
        <v>0</v>
      </c>
      <c r="L152" s="221" t="s">
        <v>1</v>
      </c>
      <c r="M152" s="227"/>
      <c r="N152" s="228" t="s">
        <v>1</v>
      </c>
      <c r="O152" s="229" t="s">
        <v>56</v>
      </c>
      <c r="P152" s="230">
        <f>I152+J152</f>
        <v>0</v>
      </c>
      <c r="Q152" s="230">
        <f>ROUND(I152*H152,2)</f>
        <v>0</v>
      </c>
      <c r="R152" s="230">
        <f>ROUND(J152*H152,2)</f>
        <v>0</v>
      </c>
      <c r="S152" s="90"/>
      <c r="T152" s="231">
        <f>S152*H152</f>
        <v>0</v>
      </c>
      <c r="U152" s="231">
        <v>0</v>
      </c>
      <c r="V152" s="231">
        <f>U152*H152</f>
        <v>0</v>
      </c>
      <c r="W152" s="231">
        <v>0</v>
      </c>
      <c r="X152" s="232">
        <f>W152*H152</f>
        <v>0</v>
      </c>
      <c r="Y152" s="37"/>
      <c r="Z152" s="37"/>
      <c r="AA152" s="37"/>
      <c r="AB152" s="37"/>
      <c r="AC152" s="37"/>
      <c r="AD152" s="37"/>
      <c r="AE152" s="37"/>
      <c r="AR152" s="233" t="s">
        <v>159</v>
      </c>
      <c r="AT152" s="233" t="s">
        <v>155</v>
      </c>
      <c r="AU152" s="233" t="s">
        <v>93</v>
      </c>
      <c r="AY152" s="11" t="s">
        <v>160</v>
      </c>
      <c r="BE152" s="149">
        <f>IF(O152="základní",K152,0)</f>
        <v>0</v>
      </c>
      <c r="BF152" s="149">
        <f>IF(O152="snížená",K152,0)</f>
        <v>0</v>
      </c>
      <c r="BG152" s="149">
        <f>IF(O152="zákl. přenesená",K152,0)</f>
        <v>0</v>
      </c>
      <c r="BH152" s="149">
        <f>IF(O152="sníž. přenesená",K152,0)</f>
        <v>0</v>
      </c>
      <c r="BI152" s="149">
        <f>IF(O152="nulová",K152,0)</f>
        <v>0</v>
      </c>
      <c r="BJ152" s="11" t="s">
        <v>100</v>
      </c>
      <c r="BK152" s="149">
        <f>ROUND(P152*H152,2)</f>
        <v>0</v>
      </c>
      <c r="BL152" s="11" t="s">
        <v>161</v>
      </c>
      <c r="BM152" s="233" t="s">
        <v>215</v>
      </c>
    </row>
    <row r="153" s="2" customFormat="1">
      <c r="A153" s="37"/>
      <c r="B153" s="38"/>
      <c r="C153" s="39"/>
      <c r="D153" s="234" t="s">
        <v>163</v>
      </c>
      <c r="E153" s="39"/>
      <c r="F153" s="235" t="s">
        <v>216</v>
      </c>
      <c r="G153" s="39"/>
      <c r="H153" s="39"/>
      <c r="I153" s="204"/>
      <c r="J153" s="204"/>
      <c r="K153" s="39"/>
      <c r="L153" s="39"/>
      <c r="M153" s="40"/>
      <c r="N153" s="236"/>
      <c r="O153" s="237"/>
      <c r="P153" s="90"/>
      <c r="Q153" s="90"/>
      <c r="R153" s="90"/>
      <c r="S153" s="90"/>
      <c r="T153" s="90"/>
      <c r="U153" s="90"/>
      <c r="V153" s="90"/>
      <c r="W153" s="90"/>
      <c r="X153" s="91"/>
      <c r="Y153" s="37"/>
      <c r="Z153" s="37"/>
      <c r="AA153" s="37"/>
      <c r="AB153" s="37"/>
      <c r="AC153" s="37"/>
      <c r="AD153" s="37"/>
      <c r="AE153" s="37"/>
      <c r="AT153" s="11" t="s">
        <v>163</v>
      </c>
      <c r="AU153" s="11" t="s">
        <v>93</v>
      </c>
    </row>
    <row r="154" s="2" customFormat="1" ht="14.4" customHeight="1">
      <c r="A154" s="37"/>
      <c r="B154" s="38"/>
      <c r="C154" s="219" t="s">
        <v>217</v>
      </c>
      <c r="D154" s="219" t="s">
        <v>155</v>
      </c>
      <c r="E154" s="220" t="s">
        <v>218</v>
      </c>
      <c r="F154" s="221" t="s">
        <v>219</v>
      </c>
      <c r="G154" s="222" t="s">
        <v>158</v>
      </c>
      <c r="H154" s="223">
        <v>1</v>
      </c>
      <c r="I154" s="224"/>
      <c r="J154" s="225"/>
      <c r="K154" s="226">
        <f>ROUND(P154*H154,2)</f>
        <v>0</v>
      </c>
      <c r="L154" s="221" t="s">
        <v>1</v>
      </c>
      <c r="M154" s="227"/>
      <c r="N154" s="228" t="s">
        <v>1</v>
      </c>
      <c r="O154" s="229" t="s">
        <v>56</v>
      </c>
      <c r="P154" s="230">
        <f>I154+J154</f>
        <v>0</v>
      </c>
      <c r="Q154" s="230">
        <f>ROUND(I154*H154,2)</f>
        <v>0</v>
      </c>
      <c r="R154" s="230">
        <f>ROUND(J154*H154,2)</f>
        <v>0</v>
      </c>
      <c r="S154" s="90"/>
      <c r="T154" s="231">
        <f>S154*H154</f>
        <v>0</v>
      </c>
      <c r="U154" s="231">
        <v>0</v>
      </c>
      <c r="V154" s="231">
        <f>U154*H154</f>
        <v>0</v>
      </c>
      <c r="W154" s="231">
        <v>0</v>
      </c>
      <c r="X154" s="232">
        <f>W154*H154</f>
        <v>0</v>
      </c>
      <c r="Y154" s="37"/>
      <c r="Z154" s="37"/>
      <c r="AA154" s="37"/>
      <c r="AB154" s="37"/>
      <c r="AC154" s="37"/>
      <c r="AD154" s="37"/>
      <c r="AE154" s="37"/>
      <c r="AR154" s="233" t="s">
        <v>159</v>
      </c>
      <c r="AT154" s="233" t="s">
        <v>155</v>
      </c>
      <c r="AU154" s="233" t="s">
        <v>93</v>
      </c>
      <c r="AY154" s="11" t="s">
        <v>160</v>
      </c>
      <c r="BE154" s="149">
        <f>IF(O154="základní",K154,0)</f>
        <v>0</v>
      </c>
      <c r="BF154" s="149">
        <f>IF(O154="snížená",K154,0)</f>
        <v>0</v>
      </c>
      <c r="BG154" s="149">
        <f>IF(O154="zákl. přenesená",K154,0)</f>
        <v>0</v>
      </c>
      <c r="BH154" s="149">
        <f>IF(O154="sníž. přenesená",K154,0)</f>
        <v>0</v>
      </c>
      <c r="BI154" s="149">
        <f>IF(O154="nulová",K154,0)</f>
        <v>0</v>
      </c>
      <c r="BJ154" s="11" t="s">
        <v>100</v>
      </c>
      <c r="BK154" s="149">
        <f>ROUND(P154*H154,2)</f>
        <v>0</v>
      </c>
      <c r="BL154" s="11" t="s">
        <v>161</v>
      </c>
      <c r="BM154" s="233" t="s">
        <v>220</v>
      </c>
    </row>
    <row r="155" s="2" customFormat="1">
      <c r="A155" s="37"/>
      <c r="B155" s="38"/>
      <c r="C155" s="39"/>
      <c r="D155" s="234" t="s">
        <v>163</v>
      </c>
      <c r="E155" s="39"/>
      <c r="F155" s="235" t="s">
        <v>221</v>
      </c>
      <c r="G155" s="39"/>
      <c r="H155" s="39"/>
      <c r="I155" s="204"/>
      <c r="J155" s="204"/>
      <c r="K155" s="39"/>
      <c r="L155" s="39"/>
      <c r="M155" s="40"/>
      <c r="N155" s="236"/>
      <c r="O155" s="237"/>
      <c r="P155" s="90"/>
      <c r="Q155" s="90"/>
      <c r="R155" s="90"/>
      <c r="S155" s="90"/>
      <c r="T155" s="90"/>
      <c r="U155" s="90"/>
      <c r="V155" s="90"/>
      <c r="W155" s="90"/>
      <c r="X155" s="91"/>
      <c r="Y155" s="37"/>
      <c r="Z155" s="37"/>
      <c r="AA155" s="37"/>
      <c r="AB155" s="37"/>
      <c r="AC155" s="37"/>
      <c r="AD155" s="37"/>
      <c r="AE155" s="37"/>
      <c r="AT155" s="11" t="s">
        <v>163</v>
      </c>
      <c r="AU155" s="11" t="s">
        <v>93</v>
      </c>
    </row>
    <row r="156" s="2" customFormat="1" ht="24.15" customHeight="1">
      <c r="A156" s="37"/>
      <c r="B156" s="38"/>
      <c r="C156" s="219" t="s">
        <v>222</v>
      </c>
      <c r="D156" s="219" t="s">
        <v>155</v>
      </c>
      <c r="E156" s="220" t="s">
        <v>223</v>
      </c>
      <c r="F156" s="221" t="s">
        <v>224</v>
      </c>
      <c r="G156" s="222" t="s">
        <v>158</v>
      </c>
      <c r="H156" s="223">
        <v>1</v>
      </c>
      <c r="I156" s="224"/>
      <c r="J156" s="225"/>
      <c r="K156" s="226">
        <f>ROUND(P156*H156,2)</f>
        <v>0</v>
      </c>
      <c r="L156" s="221" t="s">
        <v>1</v>
      </c>
      <c r="M156" s="227"/>
      <c r="N156" s="228" t="s">
        <v>1</v>
      </c>
      <c r="O156" s="229" t="s">
        <v>56</v>
      </c>
      <c r="P156" s="230">
        <f>I156+J156</f>
        <v>0</v>
      </c>
      <c r="Q156" s="230">
        <f>ROUND(I156*H156,2)</f>
        <v>0</v>
      </c>
      <c r="R156" s="230">
        <f>ROUND(J156*H156,2)</f>
        <v>0</v>
      </c>
      <c r="S156" s="90"/>
      <c r="T156" s="231">
        <f>S156*H156</f>
        <v>0</v>
      </c>
      <c r="U156" s="231">
        <v>0</v>
      </c>
      <c r="V156" s="231">
        <f>U156*H156</f>
        <v>0</v>
      </c>
      <c r="W156" s="231">
        <v>0</v>
      </c>
      <c r="X156" s="232">
        <f>W156*H156</f>
        <v>0</v>
      </c>
      <c r="Y156" s="37"/>
      <c r="Z156" s="37"/>
      <c r="AA156" s="37"/>
      <c r="AB156" s="37"/>
      <c r="AC156" s="37"/>
      <c r="AD156" s="37"/>
      <c r="AE156" s="37"/>
      <c r="AR156" s="233" t="s">
        <v>159</v>
      </c>
      <c r="AT156" s="233" t="s">
        <v>155</v>
      </c>
      <c r="AU156" s="233" t="s">
        <v>93</v>
      </c>
      <c r="AY156" s="11" t="s">
        <v>160</v>
      </c>
      <c r="BE156" s="149">
        <f>IF(O156="základní",K156,0)</f>
        <v>0</v>
      </c>
      <c r="BF156" s="149">
        <f>IF(O156="snížená",K156,0)</f>
        <v>0</v>
      </c>
      <c r="BG156" s="149">
        <f>IF(O156="zákl. přenesená",K156,0)</f>
        <v>0</v>
      </c>
      <c r="BH156" s="149">
        <f>IF(O156="sníž. přenesená",K156,0)</f>
        <v>0</v>
      </c>
      <c r="BI156" s="149">
        <f>IF(O156="nulová",K156,0)</f>
        <v>0</v>
      </c>
      <c r="BJ156" s="11" t="s">
        <v>100</v>
      </c>
      <c r="BK156" s="149">
        <f>ROUND(P156*H156,2)</f>
        <v>0</v>
      </c>
      <c r="BL156" s="11" t="s">
        <v>161</v>
      </c>
      <c r="BM156" s="233" t="s">
        <v>225</v>
      </c>
    </row>
    <row r="157" s="2" customFormat="1">
      <c r="A157" s="37"/>
      <c r="B157" s="38"/>
      <c r="C157" s="39"/>
      <c r="D157" s="234" t="s">
        <v>163</v>
      </c>
      <c r="E157" s="39"/>
      <c r="F157" s="235" t="s">
        <v>226</v>
      </c>
      <c r="G157" s="39"/>
      <c r="H157" s="39"/>
      <c r="I157" s="204"/>
      <c r="J157" s="204"/>
      <c r="K157" s="39"/>
      <c r="L157" s="39"/>
      <c r="M157" s="40"/>
      <c r="N157" s="236"/>
      <c r="O157" s="237"/>
      <c r="P157" s="90"/>
      <c r="Q157" s="90"/>
      <c r="R157" s="90"/>
      <c r="S157" s="90"/>
      <c r="T157" s="90"/>
      <c r="U157" s="90"/>
      <c r="V157" s="90"/>
      <c r="W157" s="90"/>
      <c r="X157" s="91"/>
      <c r="Y157" s="37"/>
      <c r="Z157" s="37"/>
      <c r="AA157" s="37"/>
      <c r="AB157" s="37"/>
      <c r="AC157" s="37"/>
      <c r="AD157" s="37"/>
      <c r="AE157" s="37"/>
      <c r="AT157" s="11" t="s">
        <v>163</v>
      </c>
      <c r="AU157" s="11" t="s">
        <v>93</v>
      </c>
    </row>
    <row r="158" s="2" customFormat="1" ht="14.4" customHeight="1">
      <c r="A158" s="37"/>
      <c r="B158" s="38"/>
      <c r="C158" s="219" t="s">
        <v>9</v>
      </c>
      <c r="D158" s="219" t="s">
        <v>155</v>
      </c>
      <c r="E158" s="220" t="s">
        <v>227</v>
      </c>
      <c r="F158" s="221" t="s">
        <v>228</v>
      </c>
      <c r="G158" s="222" t="s">
        <v>158</v>
      </c>
      <c r="H158" s="223">
        <v>2</v>
      </c>
      <c r="I158" s="224"/>
      <c r="J158" s="225"/>
      <c r="K158" s="226">
        <f>ROUND(P158*H158,2)</f>
        <v>0</v>
      </c>
      <c r="L158" s="221" t="s">
        <v>1</v>
      </c>
      <c r="M158" s="227"/>
      <c r="N158" s="228" t="s">
        <v>1</v>
      </c>
      <c r="O158" s="229" t="s">
        <v>56</v>
      </c>
      <c r="P158" s="230">
        <f>I158+J158</f>
        <v>0</v>
      </c>
      <c r="Q158" s="230">
        <f>ROUND(I158*H158,2)</f>
        <v>0</v>
      </c>
      <c r="R158" s="230">
        <f>ROUND(J158*H158,2)</f>
        <v>0</v>
      </c>
      <c r="S158" s="90"/>
      <c r="T158" s="231">
        <f>S158*H158</f>
        <v>0</v>
      </c>
      <c r="U158" s="231">
        <v>0</v>
      </c>
      <c r="V158" s="231">
        <f>U158*H158</f>
        <v>0</v>
      </c>
      <c r="W158" s="231">
        <v>0</v>
      </c>
      <c r="X158" s="232">
        <f>W158*H158</f>
        <v>0</v>
      </c>
      <c r="Y158" s="37"/>
      <c r="Z158" s="37"/>
      <c r="AA158" s="37"/>
      <c r="AB158" s="37"/>
      <c r="AC158" s="37"/>
      <c r="AD158" s="37"/>
      <c r="AE158" s="37"/>
      <c r="AR158" s="233" t="s">
        <v>159</v>
      </c>
      <c r="AT158" s="233" t="s">
        <v>155</v>
      </c>
      <c r="AU158" s="233" t="s">
        <v>93</v>
      </c>
      <c r="AY158" s="11" t="s">
        <v>160</v>
      </c>
      <c r="BE158" s="149">
        <f>IF(O158="základní",K158,0)</f>
        <v>0</v>
      </c>
      <c r="BF158" s="149">
        <f>IF(O158="snížená",K158,0)</f>
        <v>0</v>
      </c>
      <c r="BG158" s="149">
        <f>IF(O158="zákl. přenesená",K158,0)</f>
        <v>0</v>
      </c>
      <c r="BH158" s="149">
        <f>IF(O158="sníž. přenesená",K158,0)</f>
        <v>0</v>
      </c>
      <c r="BI158" s="149">
        <f>IF(O158="nulová",K158,0)</f>
        <v>0</v>
      </c>
      <c r="BJ158" s="11" t="s">
        <v>100</v>
      </c>
      <c r="BK158" s="149">
        <f>ROUND(P158*H158,2)</f>
        <v>0</v>
      </c>
      <c r="BL158" s="11" t="s">
        <v>161</v>
      </c>
      <c r="BM158" s="233" t="s">
        <v>229</v>
      </c>
    </row>
    <row r="159" s="2" customFormat="1" ht="14.4" customHeight="1">
      <c r="A159" s="37"/>
      <c r="B159" s="38"/>
      <c r="C159" s="219" t="s">
        <v>230</v>
      </c>
      <c r="D159" s="219" t="s">
        <v>155</v>
      </c>
      <c r="E159" s="220" t="s">
        <v>231</v>
      </c>
      <c r="F159" s="221" t="s">
        <v>232</v>
      </c>
      <c r="G159" s="222" t="s">
        <v>158</v>
      </c>
      <c r="H159" s="223">
        <v>2</v>
      </c>
      <c r="I159" s="224"/>
      <c r="J159" s="225"/>
      <c r="K159" s="226">
        <f>ROUND(P159*H159,2)</f>
        <v>0</v>
      </c>
      <c r="L159" s="221" t="s">
        <v>1</v>
      </c>
      <c r="M159" s="227"/>
      <c r="N159" s="228" t="s">
        <v>1</v>
      </c>
      <c r="O159" s="229" t="s">
        <v>56</v>
      </c>
      <c r="P159" s="230">
        <f>I159+J159</f>
        <v>0</v>
      </c>
      <c r="Q159" s="230">
        <f>ROUND(I159*H159,2)</f>
        <v>0</v>
      </c>
      <c r="R159" s="230">
        <f>ROUND(J159*H159,2)</f>
        <v>0</v>
      </c>
      <c r="S159" s="90"/>
      <c r="T159" s="231">
        <f>S159*H159</f>
        <v>0</v>
      </c>
      <c r="U159" s="231">
        <v>0</v>
      </c>
      <c r="V159" s="231">
        <f>U159*H159</f>
        <v>0</v>
      </c>
      <c r="W159" s="231">
        <v>0</v>
      </c>
      <c r="X159" s="232">
        <f>W159*H159</f>
        <v>0</v>
      </c>
      <c r="Y159" s="37"/>
      <c r="Z159" s="37"/>
      <c r="AA159" s="37"/>
      <c r="AB159" s="37"/>
      <c r="AC159" s="37"/>
      <c r="AD159" s="37"/>
      <c r="AE159" s="37"/>
      <c r="AR159" s="233" t="s">
        <v>159</v>
      </c>
      <c r="AT159" s="233" t="s">
        <v>155</v>
      </c>
      <c r="AU159" s="233" t="s">
        <v>93</v>
      </c>
      <c r="AY159" s="11" t="s">
        <v>160</v>
      </c>
      <c r="BE159" s="149">
        <f>IF(O159="základní",K159,0)</f>
        <v>0</v>
      </c>
      <c r="BF159" s="149">
        <f>IF(O159="snížená",K159,0)</f>
        <v>0</v>
      </c>
      <c r="BG159" s="149">
        <f>IF(O159="zákl. přenesená",K159,0)</f>
        <v>0</v>
      </c>
      <c r="BH159" s="149">
        <f>IF(O159="sníž. přenesená",K159,0)</f>
        <v>0</v>
      </c>
      <c r="BI159" s="149">
        <f>IF(O159="nulová",K159,0)</f>
        <v>0</v>
      </c>
      <c r="BJ159" s="11" t="s">
        <v>100</v>
      </c>
      <c r="BK159" s="149">
        <f>ROUND(P159*H159,2)</f>
        <v>0</v>
      </c>
      <c r="BL159" s="11" t="s">
        <v>161</v>
      </c>
      <c r="BM159" s="233" t="s">
        <v>233</v>
      </c>
    </row>
    <row r="160" s="2" customFormat="1">
      <c r="A160" s="37"/>
      <c r="B160" s="38"/>
      <c r="C160" s="39"/>
      <c r="D160" s="234" t="s">
        <v>163</v>
      </c>
      <c r="E160" s="39"/>
      <c r="F160" s="235" t="s">
        <v>234</v>
      </c>
      <c r="G160" s="39"/>
      <c r="H160" s="39"/>
      <c r="I160" s="204"/>
      <c r="J160" s="204"/>
      <c r="K160" s="39"/>
      <c r="L160" s="39"/>
      <c r="M160" s="40"/>
      <c r="N160" s="236"/>
      <c r="O160" s="237"/>
      <c r="P160" s="90"/>
      <c r="Q160" s="90"/>
      <c r="R160" s="90"/>
      <c r="S160" s="90"/>
      <c r="T160" s="90"/>
      <c r="U160" s="90"/>
      <c r="V160" s="90"/>
      <c r="W160" s="90"/>
      <c r="X160" s="91"/>
      <c r="Y160" s="37"/>
      <c r="Z160" s="37"/>
      <c r="AA160" s="37"/>
      <c r="AB160" s="37"/>
      <c r="AC160" s="37"/>
      <c r="AD160" s="37"/>
      <c r="AE160" s="37"/>
      <c r="AT160" s="11" t="s">
        <v>163</v>
      </c>
      <c r="AU160" s="11" t="s">
        <v>93</v>
      </c>
    </row>
    <row r="161" s="2" customFormat="1" ht="14.4" customHeight="1">
      <c r="A161" s="37"/>
      <c r="B161" s="38"/>
      <c r="C161" s="219" t="s">
        <v>235</v>
      </c>
      <c r="D161" s="219" t="s">
        <v>155</v>
      </c>
      <c r="E161" s="220" t="s">
        <v>236</v>
      </c>
      <c r="F161" s="221" t="s">
        <v>237</v>
      </c>
      <c r="G161" s="222" t="s">
        <v>158</v>
      </c>
      <c r="H161" s="223">
        <v>2</v>
      </c>
      <c r="I161" s="224"/>
      <c r="J161" s="225"/>
      <c r="K161" s="226">
        <f>ROUND(P161*H161,2)</f>
        <v>0</v>
      </c>
      <c r="L161" s="221" t="s">
        <v>1</v>
      </c>
      <c r="M161" s="227"/>
      <c r="N161" s="228" t="s">
        <v>1</v>
      </c>
      <c r="O161" s="229" t="s">
        <v>56</v>
      </c>
      <c r="P161" s="230">
        <f>I161+J161</f>
        <v>0</v>
      </c>
      <c r="Q161" s="230">
        <f>ROUND(I161*H161,2)</f>
        <v>0</v>
      </c>
      <c r="R161" s="230">
        <f>ROUND(J161*H161,2)</f>
        <v>0</v>
      </c>
      <c r="S161" s="90"/>
      <c r="T161" s="231">
        <f>S161*H161</f>
        <v>0</v>
      </c>
      <c r="U161" s="231">
        <v>0</v>
      </c>
      <c r="V161" s="231">
        <f>U161*H161</f>
        <v>0</v>
      </c>
      <c r="W161" s="231">
        <v>0</v>
      </c>
      <c r="X161" s="232">
        <f>W161*H161</f>
        <v>0</v>
      </c>
      <c r="Y161" s="37"/>
      <c r="Z161" s="37"/>
      <c r="AA161" s="37"/>
      <c r="AB161" s="37"/>
      <c r="AC161" s="37"/>
      <c r="AD161" s="37"/>
      <c r="AE161" s="37"/>
      <c r="AR161" s="233" t="s">
        <v>159</v>
      </c>
      <c r="AT161" s="233" t="s">
        <v>155</v>
      </c>
      <c r="AU161" s="233" t="s">
        <v>93</v>
      </c>
      <c r="AY161" s="11" t="s">
        <v>160</v>
      </c>
      <c r="BE161" s="149">
        <f>IF(O161="základní",K161,0)</f>
        <v>0</v>
      </c>
      <c r="BF161" s="149">
        <f>IF(O161="snížená",K161,0)</f>
        <v>0</v>
      </c>
      <c r="BG161" s="149">
        <f>IF(O161="zákl. přenesená",K161,0)</f>
        <v>0</v>
      </c>
      <c r="BH161" s="149">
        <f>IF(O161="sníž. přenesená",K161,0)</f>
        <v>0</v>
      </c>
      <c r="BI161" s="149">
        <f>IF(O161="nulová",K161,0)</f>
        <v>0</v>
      </c>
      <c r="BJ161" s="11" t="s">
        <v>100</v>
      </c>
      <c r="BK161" s="149">
        <f>ROUND(P161*H161,2)</f>
        <v>0</v>
      </c>
      <c r="BL161" s="11" t="s">
        <v>161</v>
      </c>
      <c r="BM161" s="233" t="s">
        <v>238</v>
      </c>
    </row>
    <row r="162" s="2" customFormat="1">
      <c r="A162" s="37"/>
      <c r="B162" s="38"/>
      <c r="C162" s="39"/>
      <c r="D162" s="234" t="s">
        <v>163</v>
      </c>
      <c r="E162" s="39"/>
      <c r="F162" s="235" t="s">
        <v>239</v>
      </c>
      <c r="G162" s="39"/>
      <c r="H162" s="39"/>
      <c r="I162" s="204"/>
      <c r="J162" s="204"/>
      <c r="K162" s="39"/>
      <c r="L162" s="39"/>
      <c r="M162" s="40"/>
      <c r="N162" s="236"/>
      <c r="O162" s="237"/>
      <c r="P162" s="90"/>
      <c r="Q162" s="90"/>
      <c r="R162" s="90"/>
      <c r="S162" s="90"/>
      <c r="T162" s="90"/>
      <c r="U162" s="90"/>
      <c r="V162" s="90"/>
      <c r="W162" s="90"/>
      <c r="X162" s="91"/>
      <c r="Y162" s="37"/>
      <c r="Z162" s="37"/>
      <c r="AA162" s="37"/>
      <c r="AB162" s="37"/>
      <c r="AC162" s="37"/>
      <c r="AD162" s="37"/>
      <c r="AE162" s="37"/>
      <c r="AT162" s="11" t="s">
        <v>163</v>
      </c>
      <c r="AU162" s="11" t="s">
        <v>93</v>
      </c>
    </row>
    <row r="163" s="2" customFormat="1" ht="24.15" customHeight="1">
      <c r="A163" s="37"/>
      <c r="B163" s="38"/>
      <c r="C163" s="219" t="s">
        <v>240</v>
      </c>
      <c r="D163" s="219" t="s">
        <v>155</v>
      </c>
      <c r="E163" s="220" t="s">
        <v>241</v>
      </c>
      <c r="F163" s="221" t="s">
        <v>242</v>
      </c>
      <c r="G163" s="222" t="s">
        <v>200</v>
      </c>
      <c r="H163" s="223">
        <v>3</v>
      </c>
      <c r="I163" s="224"/>
      <c r="J163" s="225"/>
      <c r="K163" s="226">
        <f>ROUND(P163*H163,2)</f>
        <v>0</v>
      </c>
      <c r="L163" s="221" t="s">
        <v>1</v>
      </c>
      <c r="M163" s="227"/>
      <c r="N163" s="228" t="s">
        <v>1</v>
      </c>
      <c r="O163" s="229" t="s">
        <v>56</v>
      </c>
      <c r="P163" s="230">
        <f>I163+J163</f>
        <v>0</v>
      </c>
      <c r="Q163" s="230">
        <f>ROUND(I163*H163,2)</f>
        <v>0</v>
      </c>
      <c r="R163" s="230">
        <f>ROUND(J163*H163,2)</f>
        <v>0</v>
      </c>
      <c r="S163" s="90"/>
      <c r="T163" s="231">
        <f>S163*H163</f>
        <v>0</v>
      </c>
      <c r="U163" s="231">
        <v>0</v>
      </c>
      <c r="V163" s="231">
        <f>U163*H163</f>
        <v>0</v>
      </c>
      <c r="W163" s="231">
        <v>0</v>
      </c>
      <c r="X163" s="232">
        <f>W163*H163</f>
        <v>0</v>
      </c>
      <c r="Y163" s="37"/>
      <c r="Z163" s="37"/>
      <c r="AA163" s="37"/>
      <c r="AB163" s="37"/>
      <c r="AC163" s="37"/>
      <c r="AD163" s="37"/>
      <c r="AE163" s="37"/>
      <c r="AR163" s="233" t="s">
        <v>159</v>
      </c>
      <c r="AT163" s="233" t="s">
        <v>155</v>
      </c>
      <c r="AU163" s="233" t="s">
        <v>93</v>
      </c>
      <c r="AY163" s="11" t="s">
        <v>160</v>
      </c>
      <c r="BE163" s="149">
        <f>IF(O163="základní",K163,0)</f>
        <v>0</v>
      </c>
      <c r="BF163" s="149">
        <f>IF(O163="snížená",K163,0)</f>
        <v>0</v>
      </c>
      <c r="BG163" s="149">
        <f>IF(O163="zákl. přenesená",K163,0)</f>
        <v>0</v>
      </c>
      <c r="BH163" s="149">
        <f>IF(O163="sníž. přenesená",K163,0)</f>
        <v>0</v>
      </c>
      <c r="BI163" s="149">
        <f>IF(O163="nulová",K163,0)</f>
        <v>0</v>
      </c>
      <c r="BJ163" s="11" t="s">
        <v>100</v>
      </c>
      <c r="BK163" s="149">
        <f>ROUND(P163*H163,2)</f>
        <v>0</v>
      </c>
      <c r="BL163" s="11" t="s">
        <v>161</v>
      </c>
      <c r="BM163" s="233" t="s">
        <v>243</v>
      </c>
    </row>
    <row r="164" s="2" customFormat="1">
      <c r="A164" s="37"/>
      <c r="B164" s="38"/>
      <c r="C164" s="39"/>
      <c r="D164" s="234" t="s">
        <v>163</v>
      </c>
      <c r="E164" s="39"/>
      <c r="F164" s="235" t="s">
        <v>244</v>
      </c>
      <c r="G164" s="39"/>
      <c r="H164" s="39"/>
      <c r="I164" s="204"/>
      <c r="J164" s="204"/>
      <c r="K164" s="39"/>
      <c r="L164" s="39"/>
      <c r="M164" s="40"/>
      <c r="N164" s="236"/>
      <c r="O164" s="237"/>
      <c r="P164" s="90"/>
      <c r="Q164" s="90"/>
      <c r="R164" s="90"/>
      <c r="S164" s="90"/>
      <c r="T164" s="90"/>
      <c r="U164" s="90"/>
      <c r="V164" s="90"/>
      <c r="W164" s="90"/>
      <c r="X164" s="91"/>
      <c r="Y164" s="37"/>
      <c r="Z164" s="37"/>
      <c r="AA164" s="37"/>
      <c r="AB164" s="37"/>
      <c r="AC164" s="37"/>
      <c r="AD164" s="37"/>
      <c r="AE164" s="37"/>
      <c r="AT164" s="11" t="s">
        <v>163</v>
      </c>
      <c r="AU164" s="11" t="s">
        <v>93</v>
      </c>
    </row>
    <row r="165" s="2" customFormat="1" ht="24.15" customHeight="1">
      <c r="A165" s="37"/>
      <c r="B165" s="38"/>
      <c r="C165" s="219" t="s">
        <v>245</v>
      </c>
      <c r="D165" s="219" t="s">
        <v>155</v>
      </c>
      <c r="E165" s="220" t="s">
        <v>246</v>
      </c>
      <c r="F165" s="221" t="s">
        <v>247</v>
      </c>
      <c r="G165" s="222" t="s">
        <v>200</v>
      </c>
      <c r="H165" s="223">
        <v>1</v>
      </c>
      <c r="I165" s="224"/>
      <c r="J165" s="225"/>
      <c r="K165" s="226">
        <f>ROUND(P165*H165,2)</f>
        <v>0</v>
      </c>
      <c r="L165" s="221" t="s">
        <v>1</v>
      </c>
      <c r="M165" s="227"/>
      <c r="N165" s="228" t="s">
        <v>1</v>
      </c>
      <c r="O165" s="229" t="s">
        <v>56</v>
      </c>
      <c r="P165" s="230">
        <f>I165+J165</f>
        <v>0</v>
      </c>
      <c r="Q165" s="230">
        <f>ROUND(I165*H165,2)</f>
        <v>0</v>
      </c>
      <c r="R165" s="230">
        <f>ROUND(J165*H165,2)</f>
        <v>0</v>
      </c>
      <c r="S165" s="90"/>
      <c r="T165" s="231">
        <f>S165*H165</f>
        <v>0</v>
      </c>
      <c r="U165" s="231">
        <v>0</v>
      </c>
      <c r="V165" s="231">
        <f>U165*H165</f>
        <v>0</v>
      </c>
      <c r="W165" s="231">
        <v>0</v>
      </c>
      <c r="X165" s="232">
        <f>W165*H165</f>
        <v>0</v>
      </c>
      <c r="Y165" s="37"/>
      <c r="Z165" s="37"/>
      <c r="AA165" s="37"/>
      <c r="AB165" s="37"/>
      <c r="AC165" s="37"/>
      <c r="AD165" s="37"/>
      <c r="AE165" s="37"/>
      <c r="AR165" s="233" t="s">
        <v>159</v>
      </c>
      <c r="AT165" s="233" t="s">
        <v>155</v>
      </c>
      <c r="AU165" s="233" t="s">
        <v>93</v>
      </c>
      <c r="AY165" s="11" t="s">
        <v>160</v>
      </c>
      <c r="BE165" s="149">
        <f>IF(O165="základní",K165,0)</f>
        <v>0</v>
      </c>
      <c r="BF165" s="149">
        <f>IF(O165="snížená",K165,0)</f>
        <v>0</v>
      </c>
      <c r="BG165" s="149">
        <f>IF(O165="zákl. přenesená",K165,0)</f>
        <v>0</v>
      </c>
      <c r="BH165" s="149">
        <f>IF(O165="sníž. přenesená",K165,0)</f>
        <v>0</v>
      </c>
      <c r="BI165" s="149">
        <f>IF(O165="nulová",K165,0)</f>
        <v>0</v>
      </c>
      <c r="BJ165" s="11" t="s">
        <v>100</v>
      </c>
      <c r="BK165" s="149">
        <f>ROUND(P165*H165,2)</f>
        <v>0</v>
      </c>
      <c r="BL165" s="11" t="s">
        <v>161</v>
      </c>
      <c r="BM165" s="233" t="s">
        <v>248</v>
      </c>
    </row>
    <row r="166" s="2" customFormat="1">
      <c r="A166" s="37"/>
      <c r="B166" s="38"/>
      <c r="C166" s="39"/>
      <c r="D166" s="234" t="s">
        <v>163</v>
      </c>
      <c r="E166" s="39"/>
      <c r="F166" s="235" t="s">
        <v>249</v>
      </c>
      <c r="G166" s="39"/>
      <c r="H166" s="39"/>
      <c r="I166" s="204"/>
      <c r="J166" s="204"/>
      <c r="K166" s="39"/>
      <c r="L166" s="39"/>
      <c r="M166" s="40"/>
      <c r="N166" s="236"/>
      <c r="O166" s="237"/>
      <c r="P166" s="90"/>
      <c r="Q166" s="90"/>
      <c r="R166" s="90"/>
      <c r="S166" s="90"/>
      <c r="T166" s="90"/>
      <c r="U166" s="90"/>
      <c r="V166" s="90"/>
      <c r="W166" s="90"/>
      <c r="X166" s="91"/>
      <c r="Y166" s="37"/>
      <c r="Z166" s="37"/>
      <c r="AA166" s="37"/>
      <c r="AB166" s="37"/>
      <c r="AC166" s="37"/>
      <c r="AD166" s="37"/>
      <c r="AE166" s="37"/>
      <c r="AT166" s="11" t="s">
        <v>163</v>
      </c>
      <c r="AU166" s="11" t="s">
        <v>93</v>
      </c>
    </row>
    <row r="167" s="2" customFormat="1" ht="14.4" customHeight="1">
      <c r="A167" s="37"/>
      <c r="B167" s="38"/>
      <c r="C167" s="219" t="s">
        <v>250</v>
      </c>
      <c r="D167" s="219" t="s">
        <v>155</v>
      </c>
      <c r="E167" s="220" t="s">
        <v>251</v>
      </c>
      <c r="F167" s="221" t="s">
        <v>252</v>
      </c>
      <c r="G167" s="222" t="s">
        <v>158</v>
      </c>
      <c r="H167" s="223">
        <v>1</v>
      </c>
      <c r="I167" s="224"/>
      <c r="J167" s="225"/>
      <c r="K167" s="226">
        <f>ROUND(P167*H167,2)</f>
        <v>0</v>
      </c>
      <c r="L167" s="221" t="s">
        <v>1</v>
      </c>
      <c r="M167" s="227"/>
      <c r="N167" s="238" t="s">
        <v>1</v>
      </c>
      <c r="O167" s="239" t="s">
        <v>56</v>
      </c>
      <c r="P167" s="240">
        <f>I167+J167</f>
        <v>0</v>
      </c>
      <c r="Q167" s="240">
        <f>ROUND(I167*H167,2)</f>
        <v>0</v>
      </c>
      <c r="R167" s="240">
        <f>ROUND(J167*H167,2)</f>
        <v>0</v>
      </c>
      <c r="S167" s="241"/>
      <c r="T167" s="242">
        <f>S167*H167</f>
        <v>0</v>
      </c>
      <c r="U167" s="242">
        <v>0</v>
      </c>
      <c r="V167" s="242">
        <f>U167*H167</f>
        <v>0</v>
      </c>
      <c r="W167" s="242">
        <v>0</v>
      </c>
      <c r="X167" s="243">
        <f>W167*H167</f>
        <v>0</v>
      </c>
      <c r="Y167" s="37"/>
      <c r="Z167" s="37"/>
      <c r="AA167" s="37"/>
      <c r="AB167" s="37"/>
      <c r="AC167" s="37"/>
      <c r="AD167" s="37"/>
      <c r="AE167" s="37"/>
      <c r="AR167" s="233" t="s">
        <v>159</v>
      </c>
      <c r="AT167" s="233" t="s">
        <v>155</v>
      </c>
      <c r="AU167" s="233" t="s">
        <v>93</v>
      </c>
      <c r="AY167" s="11" t="s">
        <v>160</v>
      </c>
      <c r="BE167" s="149">
        <f>IF(O167="základní",K167,0)</f>
        <v>0</v>
      </c>
      <c r="BF167" s="149">
        <f>IF(O167="snížená",K167,0)</f>
        <v>0</v>
      </c>
      <c r="BG167" s="149">
        <f>IF(O167="zákl. přenesená",K167,0)</f>
        <v>0</v>
      </c>
      <c r="BH167" s="149">
        <f>IF(O167="sníž. přenesená",K167,0)</f>
        <v>0</v>
      </c>
      <c r="BI167" s="149">
        <f>IF(O167="nulová",K167,0)</f>
        <v>0</v>
      </c>
      <c r="BJ167" s="11" t="s">
        <v>100</v>
      </c>
      <c r="BK167" s="149">
        <f>ROUND(P167*H167,2)</f>
        <v>0</v>
      </c>
      <c r="BL167" s="11" t="s">
        <v>161</v>
      </c>
      <c r="BM167" s="233" t="s">
        <v>253</v>
      </c>
    </row>
    <row r="168" s="2" customFormat="1" ht="6.96" customHeight="1">
      <c r="A168" s="37"/>
      <c r="B168" s="65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40"/>
      <c r="N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sheetProtection sheet="1" autoFilter="0" formatColumns="0" formatRows="0" objects="1" scenarios="1" spinCount="100000" saltValue="bYBVazxOyvKHS9BXrNTsHq1M24YTEyaLpsBxFs1IZZCXSX6bwf4hdtE8BxSbW70I4tidOirTEDLrdrBCezP63w==" hashValue="+UchdQ4M+iMyBMTw4aZVilBCUNQQWQa3y/mZVdKRSUkOJudFhNdkNtjFML1H10IBOUB6FbaIc8clpZ590vw+Lw==" algorithmName="SHA-512" password="CC35"/>
  <autoFilter ref="C129:L167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2:F102"/>
    <mergeCell ref="D103:F103"/>
    <mergeCell ref="D104:F104"/>
    <mergeCell ref="D105:F105"/>
    <mergeCell ref="D106:F106"/>
    <mergeCell ref="E118:H118"/>
    <mergeCell ref="E120:H120"/>
    <mergeCell ref="E122:H12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WIN7PC\Jana</dc:creator>
  <cp:lastModifiedBy>WIN7PC\Jana</cp:lastModifiedBy>
  <dcterms:created xsi:type="dcterms:W3CDTF">2020-08-18T13:21:14Z</dcterms:created>
  <dcterms:modified xsi:type="dcterms:W3CDTF">2020-08-18T13:21:15Z</dcterms:modified>
</cp:coreProperties>
</file>